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ONCO'!$A$1:$E$44</definedName>
    <definedName name="_xlnm.Print_Area" localSheetId="10">'CV UNICE'!$A$1:$J$44</definedName>
  </definedNames>
  <calcPr fullCalcOnLoad="1"/>
</workbook>
</file>

<file path=xl/sharedStrings.xml><?xml version="1.0" encoding="utf-8"?>
<sst xmlns="http://schemas.openxmlformats.org/spreadsheetml/2006/main" count="911" uniqueCount="125">
  <si>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</si>
  <si>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</si>
  <si>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</si>
  <si>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</si>
  <si>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</si>
  <si>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</si>
  <si>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</si>
  <si>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</si>
  <si>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</si>
  <si>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</si>
  <si>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</si>
  <si>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</si>
  <si>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</si>
  <si>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</si>
  <si>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</si>
  <si>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</si>
  <si>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</si>
  <si>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</si>
  <si>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</si>
  <si>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</si>
  <si>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</si>
  <si>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</si>
  <si>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</si>
  <si>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</si>
  <si>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</si>
  <si>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</si>
  <si>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</si>
  <si>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</si>
  <si>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</si>
  <si>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</si>
  <si>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</si>
  <si>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</si>
  <si>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</si>
  <si>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</si>
  <si>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</si>
  <si>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</si>
  <si>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</si>
  <si>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</si>
  <si>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</si>
  <si>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</si>
  <si>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</si>
  <si>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</si>
  <si>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</si>
  <si>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</si>
  <si>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</si>
  <si>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</si>
  <si>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</si>
  <si>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</si>
  <si>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</si>
  <si>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</si>
  <si>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</si>
  <si>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</si>
  <si>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</si>
  <si>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</si>
  <si>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</si>
  <si>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</si>
  <si>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</si>
  <si>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</si>
  <si>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</si>
  <si>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</si>
  <si>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</si>
  <si>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</si>
  <si>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</si>
  <si>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</si>
  <si>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</si>
  <si>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</si>
  <si>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</si>
  <si>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</si>
  <si>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</si>
  <si>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</si>
  <si>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</si>
  <si>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</si>
  <si>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</si>
  <si>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</si>
  <si>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</si>
  <si>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</si>
  <si>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</si>
  <si>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</si>
  <si>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</si>
  <si>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</si>
  <si>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</si>
  <si>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</si>
  <si>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</si>
  <si>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</si>
  <si>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</si>
  <si>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</si>
  <si>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</si>
  <si>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</si>
  <si>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</si>
  <si>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>LOTUS PHARMA</t>
  </si>
  <si>
    <t>ECOFARMACIA NETWORK</t>
  </si>
  <si>
    <t>36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</si>
  <si>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</si>
  <si>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</si>
  <si>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</si>
  <si>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</si>
  <si>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</si>
  <si>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</si>
  <si>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</si>
  <si>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</si>
  <si>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</si>
  <si>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</si>
  <si>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</si>
  <si>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</si>
  <si>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</si>
  <si>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</si>
  <si>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</si>
  <si>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</si>
  <si>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</si>
  <si>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</si>
  <si>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</si>
  <si>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</si>
  <si>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SITUATIA CONSUMULUI DE MEDICAMENTE IN LUNA  IANUARIE 2019</t>
  </si>
  <si>
    <t>SITUATIA CONSUMULUI DE MEDICAMENTE PENTRU PENSIONARI PANA LA 900 LEI IANUARIE 2019</t>
  </si>
  <si>
    <t>KOVAPROD</t>
  </si>
  <si>
    <t>SITUATIA CONSUMULUI DE MEDICAMENTE PENTRU DIABET   LUNA IANUARIE 2019</t>
  </si>
  <si>
    <t>SITUATIA CONSUMULUI DE MEDICAMENTE PENTRU INSULINE LUNA IANUARIE 2019</t>
  </si>
  <si>
    <t>SITUATIA CONSUMULUI DE MEDICAMENTE LA  DIABET SI INSULINE IANUARIE 2019</t>
  </si>
  <si>
    <t>SITUATIA CONSUMULUI LA TESTE PENTRU LUNA IANUARIE 2019</t>
  </si>
  <si>
    <t>SITUATIA CONSUMULUI DE MEDICAMENTE PENTRU PNS COST VOLUM   LUNA IANUARIE 2019</t>
  </si>
  <si>
    <t>SITUATIA CONSUMULUI DE MEDICAMENTE PENTRU ONCOLOGIE  LUNA IANUARIE 2019</t>
  </si>
  <si>
    <t>SITUATIA CONSUMULUI DE MEDICAMENTE LA STARI POSTTRANSPLANT IANUARIE 2019</t>
  </si>
  <si>
    <t>SITUATIA CONSUMULUI DE MEDICAMENTE PENTRU SCLEROZA   LUNA IANUARIE 2019</t>
  </si>
  <si>
    <t>SITUATIA CONSUMULUI DE MEDICAMENTE LA STARI MUCOVISCIDOZA IANUARIE 2019</t>
  </si>
  <si>
    <t>SITUATIA CONSUMULUI DE MEDIC. PENTRU UNICE COST VOLUM   LUNA IANUARIE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</si>
</sst>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272"/>
  <sheetViews>
    <sheetView tabSelected="1" workbookViewId="0" topLeftCell="A1">
      <selection activeCell="T1" sqref="T1:T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20" width="10.140625" style="4" bestFit="1" customWidth="1"/>
    <col min="21" max="21" width="11.7109375" style="4" bestFit="1" customWidth="1"/>
    <col min="22" max="61" width="9.140625" style="4" customWidth="1"/>
  </cols>
  <sheetData>
    <row r="3" spans="2:19" ht="15.75">
      <c r="B3" s="20" t="s">
        <v>112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</row>
    <row r="4" spans="1:19" ht="31.5">
      <c r="A4" s="77" t="s">
        <v>0</v>
      </c>
      <c r="B4" s="78" t="s">
        <v>1</v>
      </c>
      <c r="C4" s="79" t="s">
        <v>2</v>
      </c>
      <c r="D4" s="79" t="s">
        <v>3</v>
      </c>
      <c r="E4" s="79" t="s">
        <v>4</v>
      </c>
      <c r="F4" s="79" t="s">
        <v>5</v>
      </c>
      <c r="G4" s="79" t="s">
        <v>95</v>
      </c>
      <c r="H4" s="80" t="s">
        <v>99</v>
      </c>
      <c r="I4" s="79" t="s">
        <v>100</v>
      </c>
      <c r="J4" s="79" t="s">
        <v>104</v>
      </c>
      <c r="K4" s="79" t="s">
        <v>101</v>
      </c>
      <c r="L4" s="79" t="s">
        <v>102</v>
      </c>
      <c r="M4" s="79" t="s">
        <v>107</v>
      </c>
      <c r="N4" s="79" t="s">
        <v>105</v>
      </c>
      <c r="O4" s="79" t="s">
        <v>103</v>
      </c>
      <c r="P4" s="79" t="s">
        <v>106</v>
      </c>
      <c r="Q4" s="79" t="s">
        <v>109</v>
      </c>
      <c r="R4" s="81" t="s">
        <v>92</v>
      </c>
      <c r="S4" s="80" t="s">
        <v>108</v>
      </c>
    </row>
    <row r="5" spans="1:22" ht="15.75">
      <c r="A5" s="82">
        <v>1</v>
      </c>
      <c r="B5" s="83" t="s">
        <v>6</v>
      </c>
      <c r="C5" s="26">
        <v>42031.29</v>
      </c>
      <c r="D5" s="26">
        <v>39067.63</v>
      </c>
      <c r="E5" s="26">
        <v>52324.47</v>
      </c>
      <c r="F5" s="26">
        <v>2407.48</v>
      </c>
      <c r="G5" s="26">
        <v>4517.52</v>
      </c>
      <c r="H5" s="27">
        <v>1142.64</v>
      </c>
      <c r="I5" s="26"/>
      <c r="J5" s="26">
        <v>952.23</v>
      </c>
      <c r="K5" s="26">
        <v>5895.79</v>
      </c>
      <c r="L5" s="26">
        <v>23099.1</v>
      </c>
      <c r="M5" s="26"/>
      <c r="N5" s="26">
        <v>11160.93</v>
      </c>
      <c r="O5" s="26"/>
      <c r="P5" s="26">
        <v>10530.27</v>
      </c>
      <c r="Q5" s="84">
        <f>H5+I5+J5+K5+L5+M5+N5+O5+P5</f>
        <v>52780.96000000001</v>
      </c>
      <c r="R5" s="85">
        <f>C5+D5+E5+F5+G5+H5+I5+J5+K5+L5+M5+N5+O5+P5</f>
        <v>193129.35000000003</v>
      </c>
      <c r="S5" s="86">
        <f>R5-Q5</f>
        <v>140348.39</v>
      </c>
      <c r="T5" s="91"/>
      <c r="U5" s="91"/>
      <c r="V5" s="91"/>
    </row>
    <row r="6" spans="1:22" ht="15.75">
      <c r="A6" s="82">
        <v>2</v>
      </c>
      <c r="B6" s="83" t="s">
        <v>7</v>
      </c>
      <c r="C6" s="26">
        <f>10163.24+10141.81</f>
        <v>20305.05</v>
      </c>
      <c r="D6" s="26">
        <f>13262.6+10924.47</f>
        <v>24187.07</v>
      </c>
      <c r="E6" s="26">
        <f>6805.13+6642.03</f>
        <v>13447.16</v>
      </c>
      <c r="F6" s="26">
        <f>133.68+356.18</f>
        <v>489.86</v>
      </c>
      <c r="G6" s="26">
        <f>1749.76+1222.94</f>
        <v>2972.7</v>
      </c>
      <c r="H6" s="27"/>
      <c r="I6" s="26"/>
      <c r="J6" s="26"/>
      <c r="K6" s="26"/>
      <c r="L6" s="26"/>
      <c r="M6" s="26"/>
      <c r="N6" s="26">
        <v>3299.87</v>
      </c>
      <c r="O6" s="26"/>
      <c r="P6" s="26"/>
      <c r="Q6" s="84">
        <f aca="true" t="shared" si="0" ref="Q6:Q41">H6+I6+J6+K6+L6+M6+N6+O6+P6</f>
        <v>3299.87</v>
      </c>
      <c r="R6" s="85">
        <f aca="true" t="shared" si="1" ref="R6:R41">C6+D6+E6+F6+G6+H6+I6+J6+K6+L6+M6+N6+O6+P6</f>
        <v>64701.71</v>
      </c>
      <c r="S6" s="86">
        <f aca="true" t="shared" si="2" ref="S6:S41">R6-Q6</f>
        <v>61401.84</v>
      </c>
      <c r="T6" s="91"/>
      <c r="U6" s="91"/>
      <c r="V6" s="91"/>
    </row>
    <row r="7" spans="1:22" ht="15.75">
      <c r="A7" s="82">
        <v>3</v>
      </c>
      <c r="B7" s="83" t="s">
        <v>8</v>
      </c>
      <c r="C7" s="26">
        <f>8180.19+6665.64+5821.72+16205.96+4628.8</f>
        <v>41502.31</v>
      </c>
      <c r="D7" s="26">
        <f>8579.63+5397.9+7111.53+11448.28+2340.59</f>
        <v>34877.92999999999</v>
      </c>
      <c r="E7" s="26">
        <f>5926.76+2047.4+2393.36+7782.72+149.57</f>
        <v>18299.81</v>
      </c>
      <c r="F7" s="26">
        <f>1889.42+1532.82+669.23+5110.83+4432.91</f>
        <v>13635.21</v>
      </c>
      <c r="G7" s="26">
        <f>903.64+372.22+515.12+1461.27+166.33</f>
        <v>3418.58</v>
      </c>
      <c r="H7" s="27"/>
      <c r="I7" s="26"/>
      <c r="J7" s="26"/>
      <c r="K7" s="26"/>
      <c r="L7" s="26"/>
      <c r="M7" s="26"/>
      <c r="N7" s="26"/>
      <c r="O7" s="26"/>
      <c r="P7" s="26"/>
      <c r="Q7" s="84">
        <f t="shared" si="0"/>
        <v>0</v>
      </c>
      <c r="R7" s="85">
        <f t="shared" si="1"/>
        <v>111733.83999999998</v>
      </c>
      <c r="S7" s="86">
        <f t="shared" si="2"/>
        <v>111733.83999999998</v>
      </c>
      <c r="T7" s="91"/>
      <c r="U7" s="91"/>
      <c r="V7" s="91"/>
    </row>
    <row r="8" spans="1:22" ht="15.75">
      <c r="A8" s="82">
        <v>4</v>
      </c>
      <c r="B8" s="83" t="s">
        <v>9</v>
      </c>
      <c r="C8" s="26">
        <f>5941.15+2757.27+5039.08</f>
        <v>13737.5</v>
      </c>
      <c r="D8" s="26">
        <f>6739.87+1823.31+5241.08</f>
        <v>13804.26</v>
      </c>
      <c r="E8" s="26">
        <f>13898.88+996.89+3061.45</f>
        <v>17957.219999999998</v>
      </c>
      <c r="F8" s="26">
        <f>686.61+48.96+921.64</f>
        <v>1657.21</v>
      </c>
      <c r="G8" s="26">
        <f>1059.03+387.32+253.25</f>
        <v>1699.6</v>
      </c>
      <c r="H8" s="27"/>
      <c r="I8" s="26"/>
      <c r="J8" s="26"/>
      <c r="K8" s="26"/>
      <c r="L8" s="26"/>
      <c r="M8" s="26"/>
      <c r="N8" s="26"/>
      <c r="O8" s="26"/>
      <c r="P8" s="26"/>
      <c r="Q8" s="84">
        <f t="shared" si="0"/>
        <v>0</v>
      </c>
      <c r="R8" s="85">
        <f t="shared" si="1"/>
        <v>48855.78999999999</v>
      </c>
      <c r="S8" s="86">
        <f t="shared" si="2"/>
        <v>48855.78999999999</v>
      </c>
      <c r="T8" s="91"/>
      <c r="U8" s="91"/>
      <c r="V8" s="91"/>
    </row>
    <row r="9" spans="1:22" ht="15.75">
      <c r="A9" s="82">
        <v>5</v>
      </c>
      <c r="B9" s="83" t="s">
        <v>10</v>
      </c>
      <c r="C9" s="26">
        <f>6701.39+8792.13</f>
        <v>15493.52</v>
      </c>
      <c r="D9" s="26">
        <f>6539.42+7365</f>
        <v>13904.42</v>
      </c>
      <c r="E9" s="26">
        <f>3206.36+4297.92</f>
        <v>7504.280000000001</v>
      </c>
      <c r="F9" s="26">
        <f>1172.96+594.4</f>
        <v>1767.3600000000001</v>
      </c>
      <c r="G9" s="26">
        <f>1405.64+1335.67</f>
        <v>2741.3100000000004</v>
      </c>
      <c r="H9" s="27"/>
      <c r="I9" s="26"/>
      <c r="J9" s="26"/>
      <c r="K9" s="26"/>
      <c r="L9" s="26"/>
      <c r="M9" s="26"/>
      <c r="N9" s="26"/>
      <c r="O9" s="26"/>
      <c r="P9" s="26"/>
      <c r="Q9" s="84">
        <f t="shared" si="0"/>
        <v>0</v>
      </c>
      <c r="R9" s="85">
        <f t="shared" si="1"/>
        <v>41410.89</v>
      </c>
      <c r="S9" s="86">
        <f t="shared" si="2"/>
        <v>41410.89</v>
      </c>
      <c r="T9" s="91"/>
      <c r="U9" s="91"/>
      <c r="V9" s="91"/>
    </row>
    <row r="10" spans="1:22" ht="15.75">
      <c r="A10" s="82">
        <v>6</v>
      </c>
      <c r="B10" s="83" t="s">
        <v>11</v>
      </c>
      <c r="C10" s="26">
        <v>16056.36</v>
      </c>
      <c r="D10" s="26">
        <v>19027.87</v>
      </c>
      <c r="E10" s="26">
        <v>21421.89</v>
      </c>
      <c r="F10" s="26">
        <v>1028.37</v>
      </c>
      <c r="G10" s="26">
        <v>2307.32</v>
      </c>
      <c r="H10" s="27">
        <v>380.88</v>
      </c>
      <c r="I10" s="26"/>
      <c r="J10" s="26"/>
      <c r="K10" s="26"/>
      <c r="L10" s="26"/>
      <c r="M10" s="26"/>
      <c r="N10" s="26"/>
      <c r="O10" s="26"/>
      <c r="P10" s="26"/>
      <c r="Q10" s="84">
        <f t="shared" si="0"/>
        <v>380.88</v>
      </c>
      <c r="R10" s="85">
        <f t="shared" si="1"/>
        <v>60222.689999999995</v>
      </c>
      <c r="S10" s="86">
        <f t="shared" si="2"/>
        <v>59841.81</v>
      </c>
      <c r="T10" s="91"/>
      <c r="U10" s="91"/>
      <c r="V10" s="91"/>
    </row>
    <row r="11" spans="1:22" ht="15.75">
      <c r="A11" s="82">
        <v>7</v>
      </c>
      <c r="B11" s="83" t="s">
        <v>12</v>
      </c>
      <c r="C11" s="26">
        <v>17940.42</v>
      </c>
      <c r="D11" s="26">
        <v>24431.66</v>
      </c>
      <c r="E11" s="26">
        <v>27140.07</v>
      </c>
      <c r="F11" s="26">
        <v>1898.58</v>
      </c>
      <c r="G11" s="26">
        <v>3371.64</v>
      </c>
      <c r="H11" s="27">
        <v>6684.59</v>
      </c>
      <c r="I11" s="26"/>
      <c r="J11" s="26"/>
      <c r="K11" s="26"/>
      <c r="L11" s="26">
        <v>3299.87</v>
      </c>
      <c r="M11" s="26"/>
      <c r="N11" s="26"/>
      <c r="O11" s="26"/>
      <c r="P11" s="26"/>
      <c r="Q11" s="84">
        <f t="shared" si="0"/>
        <v>9984.46</v>
      </c>
      <c r="R11" s="85">
        <f t="shared" si="1"/>
        <v>84766.82999999999</v>
      </c>
      <c r="S11" s="86">
        <f t="shared" si="2"/>
        <v>74782.37</v>
      </c>
      <c r="T11" s="91"/>
      <c r="U11" s="91"/>
      <c r="V11" s="91"/>
    </row>
    <row r="12" spans="1:22" ht="15.75">
      <c r="A12" s="82">
        <v>8</v>
      </c>
      <c r="B12" s="83" t="s">
        <v>13</v>
      </c>
      <c r="C12" s="26">
        <f>14616.56+14204.65+5392.97+8772.18+13528.85</f>
        <v>56515.21</v>
      </c>
      <c r="D12" s="26">
        <f>19977.89+11678.54+4329.4+6037.33+19562.12</f>
        <v>61585.28</v>
      </c>
      <c r="E12" s="26">
        <f>13998.2+8728.41+4417+2289.56+76334.73</f>
        <v>105767.9</v>
      </c>
      <c r="F12" s="26">
        <f>1658.66+2581.41+193.99+1417.2+2374.1</f>
        <v>8225.359999999999</v>
      </c>
      <c r="G12" s="26">
        <f>1832.58+1226.41+434.46+480.89+1574.26</f>
        <v>5548.599999999999</v>
      </c>
      <c r="H12" s="27">
        <f>2731.7+761.76+1904.4</f>
        <v>5397.860000000001</v>
      </c>
      <c r="I12" s="26"/>
      <c r="J12" s="26"/>
      <c r="K12" s="26"/>
      <c r="L12" s="26">
        <f>5565.53+15091.46</f>
        <v>20656.989999999998</v>
      </c>
      <c r="M12" s="26"/>
      <c r="N12" s="26">
        <v>3930.53</v>
      </c>
      <c r="O12" s="26"/>
      <c r="P12" s="26"/>
      <c r="Q12" s="84">
        <f t="shared" si="0"/>
        <v>29985.379999999997</v>
      </c>
      <c r="R12" s="85">
        <f t="shared" si="1"/>
        <v>267627.73</v>
      </c>
      <c r="S12" s="86">
        <f t="shared" si="2"/>
        <v>237642.34999999998</v>
      </c>
      <c r="T12" s="91"/>
      <c r="U12" s="91"/>
      <c r="V12" s="91"/>
    </row>
    <row r="13" spans="1:22" ht="15.75">
      <c r="A13" s="82">
        <v>9</v>
      </c>
      <c r="B13" s="83" t="s">
        <v>114</v>
      </c>
      <c r="C13" s="26">
        <f>19375.48+18978.54+8331.26+9367.35</f>
        <v>56052.630000000005</v>
      </c>
      <c r="D13" s="26">
        <f>24709.92+19788.29+8341.6+11295.21</f>
        <v>64135.02</v>
      </c>
      <c r="E13" s="26">
        <f>21003.83+11542.51+18146.84+4742.92</f>
        <v>55436.100000000006</v>
      </c>
      <c r="F13" s="26">
        <f>1122.72+1162.97+864.44+800.14</f>
        <v>3950.27</v>
      </c>
      <c r="G13" s="26">
        <f>3434.12+1569.34+1344.34+1259.91</f>
        <v>7607.71</v>
      </c>
      <c r="H13" s="27">
        <v>317.4</v>
      </c>
      <c r="I13" s="26"/>
      <c r="J13" s="26"/>
      <c r="K13" s="26">
        <v>7420.7</v>
      </c>
      <c r="L13" s="26"/>
      <c r="M13" s="26"/>
      <c r="N13" s="26">
        <v>3710.35</v>
      </c>
      <c r="O13" s="26"/>
      <c r="P13" s="26"/>
      <c r="Q13" s="84">
        <f t="shared" si="0"/>
        <v>11448.449999999999</v>
      </c>
      <c r="R13" s="85">
        <f t="shared" si="1"/>
        <v>198630.18</v>
      </c>
      <c r="S13" s="86">
        <f t="shared" si="2"/>
        <v>187181.72999999998</v>
      </c>
      <c r="T13" s="91"/>
      <c r="U13" s="91"/>
      <c r="V13" s="91"/>
    </row>
    <row r="14" spans="1:22" ht="15.75">
      <c r="A14" s="82">
        <v>10</v>
      </c>
      <c r="B14" s="83" t="s">
        <v>14</v>
      </c>
      <c r="C14" s="26">
        <v>14324.24</v>
      </c>
      <c r="D14" s="26">
        <v>48204.83</v>
      </c>
      <c r="E14" s="26">
        <v>49521.27</v>
      </c>
      <c r="F14" s="26">
        <v>899.2</v>
      </c>
      <c r="G14" s="26">
        <v>1638.1</v>
      </c>
      <c r="H14" s="27">
        <v>7296.92</v>
      </c>
      <c r="I14" s="26"/>
      <c r="J14" s="26">
        <v>2715</v>
      </c>
      <c r="K14" s="26">
        <v>3710.35</v>
      </c>
      <c r="L14" s="26">
        <v>18312.23</v>
      </c>
      <c r="M14" s="26"/>
      <c r="N14" s="26">
        <v>7190.85</v>
      </c>
      <c r="O14" s="26"/>
      <c r="P14" s="26"/>
      <c r="Q14" s="84">
        <f t="shared" si="0"/>
        <v>39225.35</v>
      </c>
      <c r="R14" s="85">
        <f t="shared" si="1"/>
        <v>153812.99000000002</v>
      </c>
      <c r="S14" s="86">
        <f t="shared" si="2"/>
        <v>114587.64000000001</v>
      </c>
      <c r="T14" s="91"/>
      <c r="U14" s="91"/>
      <c r="V14" s="91"/>
    </row>
    <row r="15" spans="1:22" ht="15.75">
      <c r="A15" s="82">
        <v>11</v>
      </c>
      <c r="B15" s="83" t="s">
        <v>15</v>
      </c>
      <c r="C15" s="26">
        <f>9306.51+2292.95+10489</f>
        <v>22088.46</v>
      </c>
      <c r="D15" s="28">
        <f>11899.71+2070.72+12710.12</f>
        <v>26680.55</v>
      </c>
      <c r="E15" s="26">
        <f>9205.71+423.35+6462.1</f>
        <v>16091.16</v>
      </c>
      <c r="F15" s="26">
        <f>1590.19+191.4+1477.04</f>
        <v>3258.63</v>
      </c>
      <c r="G15" s="26">
        <f>1163.41+187.08+808.33</f>
        <v>2158.82</v>
      </c>
      <c r="H15" s="27"/>
      <c r="I15" s="26"/>
      <c r="J15" s="26"/>
      <c r="K15" s="26"/>
      <c r="L15" s="26"/>
      <c r="M15" s="26"/>
      <c r="N15" s="26"/>
      <c r="O15" s="26"/>
      <c r="P15" s="26"/>
      <c r="Q15" s="84">
        <f t="shared" si="0"/>
        <v>0</v>
      </c>
      <c r="R15" s="85">
        <f t="shared" si="1"/>
        <v>70277.62000000001</v>
      </c>
      <c r="S15" s="86">
        <f t="shared" si="2"/>
        <v>70277.62000000001</v>
      </c>
      <c r="T15" s="91"/>
      <c r="U15" s="91"/>
      <c r="V15" s="91"/>
    </row>
    <row r="16" spans="1:22" ht="15.75">
      <c r="A16" s="82">
        <v>12</v>
      </c>
      <c r="B16" s="83" t="s">
        <v>16</v>
      </c>
      <c r="C16" s="26">
        <f>27375.11+22373.57+30319.85</f>
        <v>80068.53</v>
      </c>
      <c r="D16" s="26">
        <f>34516.24+23669.27+34647.21</f>
        <v>92832.72</v>
      </c>
      <c r="E16" s="26">
        <f>14241.88+13264.6+21099.04</f>
        <v>48605.520000000004</v>
      </c>
      <c r="F16" s="26">
        <f>3456.65+2306.17+1584.68</f>
        <v>7347.5</v>
      </c>
      <c r="G16" s="26">
        <f>4037.54+2768.8+2752.57</f>
        <v>9558.91</v>
      </c>
      <c r="H16" s="27">
        <v>698.28</v>
      </c>
      <c r="I16" s="26"/>
      <c r="J16" s="26"/>
      <c r="K16" s="26">
        <f>3710.35+7861.06</f>
        <v>11571.41</v>
      </c>
      <c r="L16" s="26">
        <f>3930.53+17689.59</f>
        <v>21620.12</v>
      </c>
      <c r="M16" s="26">
        <f>3930.53</f>
        <v>3930.53</v>
      </c>
      <c r="N16" s="26">
        <f>11160.93+14580.02</f>
        <v>25740.95</v>
      </c>
      <c r="O16" s="26">
        <v>1815.63</v>
      </c>
      <c r="P16" s="26"/>
      <c r="Q16" s="84">
        <f t="shared" si="0"/>
        <v>65376.91999999999</v>
      </c>
      <c r="R16" s="85">
        <f t="shared" si="1"/>
        <v>303790.1000000001</v>
      </c>
      <c r="S16" s="86">
        <f t="shared" si="2"/>
        <v>238413.1800000001</v>
      </c>
      <c r="T16" s="91"/>
      <c r="U16" s="91"/>
      <c r="V16" s="91"/>
    </row>
    <row r="17" spans="1:22" ht="15.75">
      <c r="A17" s="82">
        <v>13</v>
      </c>
      <c r="B17" s="83" t="s">
        <v>17</v>
      </c>
      <c r="C17" s="26">
        <v>33884.31</v>
      </c>
      <c r="D17" s="26">
        <v>37791.2</v>
      </c>
      <c r="E17" s="26">
        <v>19593.66</v>
      </c>
      <c r="F17" s="26">
        <v>3790.25</v>
      </c>
      <c r="G17" s="26">
        <v>4453.78</v>
      </c>
      <c r="H17" s="27">
        <v>2976.16</v>
      </c>
      <c r="I17" s="26"/>
      <c r="J17" s="26"/>
      <c r="K17" s="26"/>
      <c r="L17" s="26"/>
      <c r="M17" s="26"/>
      <c r="N17" s="26"/>
      <c r="O17" s="26"/>
      <c r="P17" s="26"/>
      <c r="Q17" s="84">
        <f t="shared" si="0"/>
        <v>2976.16</v>
      </c>
      <c r="R17" s="85">
        <f t="shared" si="1"/>
        <v>102489.36</v>
      </c>
      <c r="S17" s="86">
        <f t="shared" si="2"/>
        <v>99513.2</v>
      </c>
      <c r="T17" s="91"/>
      <c r="U17" s="91"/>
      <c r="V17" s="91"/>
    </row>
    <row r="18" spans="1:27" ht="15.75">
      <c r="A18" s="82">
        <v>14</v>
      </c>
      <c r="B18" s="83" t="s">
        <v>18</v>
      </c>
      <c r="C18" s="26">
        <v>23642.28</v>
      </c>
      <c r="D18" s="26">
        <v>13686.93</v>
      </c>
      <c r="E18" s="26">
        <v>5992.95</v>
      </c>
      <c r="F18" s="26">
        <v>2051.97</v>
      </c>
      <c r="G18" s="26">
        <v>1403.22</v>
      </c>
      <c r="H18" s="27"/>
      <c r="I18" s="26"/>
      <c r="J18" s="26"/>
      <c r="K18" s="26"/>
      <c r="L18" s="26"/>
      <c r="M18" s="26"/>
      <c r="N18" s="26"/>
      <c r="O18" s="26"/>
      <c r="P18" s="26"/>
      <c r="Q18" s="84">
        <f t="shared" si="0"/>
        <v>0</v>
      </c>
      <c r="R18" s="85">
        <f t="shared" si="1"/>
        <v>46777.35</v>
      </c>
      <c r="S18" s="86">
        <f t="shared" si="2"/>
        <v>46777.35</v>
      </c>
      <c r="T18" s="12"/>
      <c r="U18" s="91"/>
      <c r="V18" s="12"/>
      <c r="W18" s="12"/>
      <c r="X18" s="12"/>
      <c r="Y18" s="12"/>
      <c r="Z18" s="12"/>
      <c r="AA18" s="12"/>
    </row>
    <row r="19" spans="1:22" ht="15.75">
      <c r="A19" s="82">
        <v>15</v>
      </c>
      <c r="B19" s="83" t="s">
        <v>19</v>
      </c>
      <c r="C19" s="26">
        <f>36963.85+15990.72</f>
        <v>52954.57</v>
      </c>
      <c r="D19" s="26">
        <f>25802.73+11184.87+26.23</f>
        <v>37013.83</v>
      </c>
      <c r="E19" s="26">
        <f>19204.79+10155.94</f>
        <v>29360.730000000003</v>
      </c>
      <c r="F19" s="26">
        <f>5144.58+2686.35</f>
        <v>7830.93</v>
      </c>
      <c r="G19" s="26">
        <f>3071.84+760.53</f>
        <v>3832.37</v>
      </c>
      <c r="H19" s="27"/>
      <c r="I19" s="26"/>
      <c r="J19" s="26"/>
      <c r="K19" s="26"/>
      <c r="L19" s="26"/>
      <c r="M19" s="26"/>
      <c r="N19" s="26"/>
      <c r="O19" s="26"/>
      <c r="P19" s="26"/>
      <c r="Q19" s="84">
        <f t="shared" si="0"/>
        <v>0</v>
      </c>
      <c r="R19" s="85">
        <f t="shared" si="1"/>
        <v>130992.43</v>
      </c>
      <c r="S19" s="86">
        <f t="shared" si="2"/>
        <v>130992.43</v>
      </c>
      <c r="T19" s="91"/>
      <c r="U19" s="91"/>
      <c r="V19" s="91"/>
    </row>
    <row r="20" spans="1:22" ht="15.75">
      <c r="A20" s="82">
        <v>16</v>
      </c>
      <c r="B20" s="83" t="s">
        <v>20</v>
      </c>
      <c r="C20" s="26">
        <f>13847.18+4708.22</f>
        <v>18555.4</v>
      </c>
      <c r="D20" s="26">
        <f>14648.69+3502.81</f>
        <v>18151.5</v>
      </c>
      <c r="E20" s="26">
        <f>4782.12+1938.42</f>
        <v>6720.54</v>
      </c>
      <c r="F20" s="26">
        <f>1017.32+581.08</f>
        <v>1598.4</v>
      </c>
      <c r="G20" s="26">
        <f>2293.48+555.86</f>
        <v>2849.34</v>
      </c>
      <c r="H20" s="29"/>
      <c r="I20" s="26"/>
      <c r="J20" s="26"/>
      <c r="K20" s="26"/>
      <c r="L20" s="26"/>
      <c r="M20" s="26"/>
      <c r="N20" s="26"/>
      <c r="O20" s="26"/>
      <c r="P20" s="26"/>
      <c r="Q20" s="84">
        <f t="shared" si="0"/>
        <v>0</v>
      </c>
      <c r="R20" s="85">
        <f t="shared" si="1"/>
        <v>47875.18000000001</v>
      </c>
      <c r="S20" s="86">
        <f t="shared" si="2"/>
        <v>47875.18000000001</v>
      </c>
      <c r="T20" s="91"/>
      <c r="U20" s="91"/>
      <c r="V20" s="91"/>
    </row>
    <row r="21" spans="1:22" ht="15.75">
      <c r="A21" s="82">
        <v>17</v>
      </c>
      <c r="B21" s="83" t="s">
        <v>21</v>
      </c>
      <c r="C21" s="26">
        <v>9070.95</v>
      </c>
      <c r="D21" s="26">
        <v>4831.72</v>
      </c>
      <c r="E21" s="26">
        <v>2557.06</v>
      </c>
      <c r="F21" s="26">
        <v>332.99</v>
      </c>
      <c r="G21" s="26">
        <v>475.98</v>
      </c>
      <c r="H21" s="27"/>
      <c r="I21" s="26"/>
      <c r="J21" s="26"/>
      <c r="K21" s="26"/>
      <c r="L21" s="26"/>
      <c r="M21" s="26"/>
      <c r="N21" s="26"/>
      <c r="O21" s="26"/>
      <c r="P21" s="26"/>
      <c r="Q21" s="84">
        <f t="shared" si="0"/>
        <v>0</v>
      </c>
      <c r="R21" s="85">
        <f t="shared" si="1"/>
        <v>17268.700000000004</v>
      </c>
      <c r="S21" s="86">
        <f t="shared" si="2"/>
        <v>17268.700000000004</v>
      </c>
      <c r="T21" s="91"/>
      <c r="U21" s="91"/>
      <c r="V21" s="91"/>
    </row>
    <row r="22" spans="1:22" ht="15.75">
      <c r="A22" s="82">
        <v>18</v>
      </c>
      <c r="B22" s="83" t="s">
        <v>22</v>
      </c>
      <c r="C22" s="26">
        <v>1634.42</v>
      </c>
      <c r="D22" s="26">
        <v>1565.18</v>
      </c>
      <c r="E22" s="26">
        <v>989.31</v>
      </c>
      <c r="F22" s="26">
        <v>0</v>
      </c>
      <c r="G22" s="26">
        <v>351.52</v>
      </c>
      <c r="H22" s="27"/>
      <c r="I22" s="26"/>
      <c r="J22" s="26"/>
      <c r="K22" s="26"/>
      <c r="L22" s="26"/>
      <c r="M22" s="26"/>
      <c r="N22" s="26"/>
      <c r="O22" s="26"/>
      <c r="P22" s="26"/>
      <c r="Q22" s="84">
        <f t="shared" si="0"/>
        <v>0</v>
      </c>
      <c r="R22" s="85">
        <f t="shared" si="1"/>
        <v>4540.43</v>
      </c>
      <c r="S22" s="86">
        <f t="shared" si="2"/>
        <v>4540.43</v>
      </c>
      <c r="T22" s="91"/>
      <c r="U22" s="91"/>
      <c r="V22" s="91"/>
    </row>
    <row r="23" spans="1:22" ht="15.75">
      <c r="A23" s="82">
        <v>19</v>
      </c>
      <c r="B23" s="83" t="s">
        <v>23</v>
      </c>
      <c r="C23" s="26">
        <f>4544.82+4073.09+1407.11+2833.24+1712.31</f>
        <v>14570.57</v>
      </c>
      <c r="D23" s="26">
        <f>4191.86+3971.64+880.91+3072.29+1469.17</f>
        <v>13585.87</v>
      </c>
      <c r="E23" s="26">
        <f>847.08+335.57+1162.15+1987.57+299.56</f>
        <v>4631.93</v>
      </c>
      <c r="F23" s="26">
        <f>882.29+731.14+215.48+304.07+265.93</f>
        <v>2398.91</v>
      </c>
      <c r="G23" s="26">
        <f>1600+628.51+112.88+246.36+155.59</f>
        <v>2743.3400000000006</v>
      </c>
      <c r="H23" s="27"/>
      <c r="I23" s="26"/>
      <c r="J23" s="26"/>
      <c r="K23" s="26"/>
      <c r="L23" s="26"/>
      <c r="M23" s="26"/>
      <c r="N23" s="26"/>
      <c r="O23" s="26"/>
      <c r="P23" s="26"/>
      <c r="Q23" s="84">
        <f t="shared" si="0"/>
        <v>0</v>
      </c>
      <c r="R23" s="85">
        <f t="shared" si="1"/>
        <v>37930.62</v>
      </c>
      <c r="S23" s="86">
        <f t="shared" si="2"/>
        <v>37930.62</v>
      </c>
      <c r="T23" s="91"/>
      <c r="U23" s="91"/>
      <c r="V23" s="91"/>
    </row>
    <row r="24" spans="1:22" ht="15.75">
      <c r="A24" s="82">
        <v>20</v>
      </c>
      <c r="B24" s="83" t="s">
        <v>24</v>
      </c>
      <c r="C24" s="26">
        <v>17573.35</v>
      </c>
      <c r="D24" s="26">
        <v>15364.08</v>
      </c>
      <c r="E24" s="26">
        <v>7516.18</v>
      </c>
      <c r="F24" s="26">
        <v>727.89</v>
      </c>
      <c r="G24" s="26">
        <v>2304.2</v>
      </c>
      <c r="H24" s="27">
        <v>1539.87</v>
      </c>
      <c r="I24" s="26">
        <v>778.11</v>
      </c>
      <c r="J24" s="26">
        <v>13810.57</v>
      </c>
      <c r="K24" s="26"/>
      <c r="L24" s="26"/>
      <c r="M24" s="26"/>
      <c r="N24" s="26">
        <v>3859.45</v>
      </c>
      <c r="O24" s="26"/>
      <c r="P24" s="26"/>
      <c r="Q24" s="84">
        <f t="shared" si="0"/>
        <v>19988</v>
      </c>
      <c r="R24" s="85">
        <f t="shared" si="1"/>
        <v>63473.7</v>
      </c>
      <c r="S24" s="86">
        <f t="shared" si="2"/>
        <v>43485.7</v>
      </c>
      <c r="T24" s="91"/>
      <c r="U24" s="91"/>
      <c r="V24" s="91"/>
    </row>
    <row r="25" spans="1:22" ht="15.75">
      <c r="A25" s="82">
        <v>21</v>
      </c>
      <c r="B25" s="83" t="s">
        <v>25</v>
      </c>
      <c r="C25" s="26">
        <f>10813.75+23983.14+2474.5+7751.09+5932.87</f>
        <v>50955.35</v>
      </c>
      <c r="D25" s="26">
        <f>9112.37+20165.62+3096.56+4681.37+6486.4</f>
        <v>43542.32</v>
      </c>
      <c r="E25" s="26">
        <f>4334.57+15108.33+499.45+365.91+3383.56</f>
        <v>23691.820000000003</v>
      </c>
      <c r="F25" s="26">
        <f>2000.48+952.53+214.69+6484.55+607.28</f>
        <v>10259.53</v>
      </c>
      <c r="G25" s="26">
        <f>756.94+3449.44+512.89+547.17+438.64</f>
        <v>5705.080000000001</v>
      </c>
      <c r="H25" s="27"/>
      <c r="I25" s="26"/>
      <c r="J25" s="26"/>
      <c r="K25" s="26"/>
      <c r="L25" s="26"/>
      <c r="M25" s="26">
        <v>3930.52</v>
      </c>
      <c r="N25" s="26"/>
      <c r="O25" s="26"/>
      <c r="P25" s="26"/>
      <c r="Q25" s="84">
        <f t="shared" si="0"/>
        <v>3930.52</v>
      </c>
      <c r="R25" s="85">
        <f t="shared" si="1"/>
        <v>138084.62</v>
      </c>
      <c r="S25" s="86">
        <f t="shared" si="2"/>
        <v>134154.1</v>
      </c>
      <c r="T25" s="91"/>
      <c r="U25" s="91"/>
      <c r="V25" s="91"/>
    </row>
    <row r="26" spans="1:22" ht="15.75">
      <c r="A26" s="82">
        <v>22</v>
      </c>
      <c r="B26" s="83" t="s">
        <v>26</v>
      </c>
      <c r="C26" s="26">
        <v>8966.5</v>
      </c>
      <c r="D26" s="26">
        <v>6613.4</v>
      </c>
      <c r="E26" s="26">
        <v>5294.73</v>
      </c>
      <c r="F26" s="26">
        <v>802.57</v>
      </c>
      <c r="G26" s="26">
        <v>1196.43</v>
      </c>
      <c r="H26" s="27"/>
      <c r="I26" s="26"/>
      <c r="J26" s="26"/>
      <c r="K26" s="26"/>
      <c r="L26" s="26"/>
      <c r="M26" s="26"/>
      <c r="N26" s="26"/>
      <c r="O26" s="26"/>
      <c r="P26" s="26"/>
      <c r="Q26" s="84">
        <f t="shared" si="0"/>
        <v>0</v>
      </c>
      <c r="R26" s="85">
        <f t="shared" si="1"/>
        <v>22873.629999999997</v>
      </c>
      <c r="S26" s="86">
        <f t="shared" si="2"/>
        <v>22873.629999999997</v>
      </c>
      <c r="T26" s="91"/>
      <c r="U26" s="91"/>
      <c r="V26" s="91"/>
    </row>
    <row r="27" spans="1:22" ht="15.75">
      <c r="A27" s="82">
        <v>23</v>
      </c>
      <c r="B27" s="83" t="s">
        <v>27</v>
      </c>
      <c r="C27" s="26">
        <f>6608.16+2205.8</f>
        <v>8813.96</v>
      </c>
      <c r="D27" s="26">
        <f>5226.46+2571.99</f>
        <v>7798.45</v>
      </c>
      <c r="E27" s="26">
        <f>4284.19+614.01</f>
        <v>4898.2</v>
      </c>
      <c r="F27" s="26">
        <f>1740.69+1051.51</f>
        <v>2792.2</v>
      </c>
      <c r="G27" s="26">
        <f>367.57+151.6</f>
        <v>519.17</v>
      </c>
      <c r="H27" s="27"/>
      <c r="I27" s="26"/>
      <c r="J27" s="26"/>
      <c r="K27" s="26"/>
      <c r="L27" s="26"/>
      <c r="M27" s="26"/>
      <c r="N27" s="26"/>
      <c r="O27" s="26"/>
      <c r="P27" s="26"/>
      <c r="Q27" s="84">
        <f t="shared" si="0"/>
        <v>0</v>
      </c>
      <c r="R27" s="85">
        <f t="shared" si="1"/>
        <v>24821.98</v>
      </c>
      <c r="S27" s="86">
        <f t="shared" si="2"/>
        <v>24821.98</v>
      </c>
      <c r="T27" s="91"/>
      <c r="U27" s="91"/>
      <c r="V27" s="91"/>
    </row>
    <row r="28" spans="1:22" ht="15.75">
      <c r="A28" s="82">
        <v>24</v>
      </c>
      <c r="B28" s="83" t="s">
        <v>28</v>
      </c>
      <c r="C28" s="26">
        <f>15638.19+14257.17+14164.48+9157.04</f>
        <v>53216.88</v>
      </c>
      <c r="D28" s="26">
        <f>16489.41+18242.92+19263.11+11320.98</f>
        <v>65316.42</v>
      </c>
      <c r="E28" s="26">
        <f>12866.23+15420.09+38158.91+2339.87</f>
        <v>68785.1</v>
      </c>
      <c r="F28" s="26">
        <f>1251.86+530.8+321.34+630.04</f>
        <v>2734.04</v>
      </c>
      <c r="G28" s="26">
        <f>1688.79+2339.05+1569.44+1107.07</f>
        <v>6704.35</v>
      </c>
      <c r="H28" s="27">
        <f>446.42+1142.64</f>
        <v>1589.0600000000002</v>
      </c>
      <c r="I28" s="26"/>
      <c r="J28" s="26"/>
      <c r="K28" s="26">
        <v>7861.05</v>
      </c>
      <c r="L28" s="26">
        <f>71836.34+3930.52</f>
        <v>75766.86</v>
      </c>
      <c r="M28" s="26">
        <v>3930.52</v>
      </c>
      <c r="N28" s="26">
        <v>15722.08</v>
      </c>
      <c r="O28" s="26"/>
      <c r="P28" s="26">
        <v>53062.07</v>
      </c>
      <c r="Q28" s="84">
        <f t="shared" si="0"/>
        <v>157931.64</v>
      </c>
      <c r="R28" s="85">
        <f t="shared" si="1"/>
        <v>354688.43000000005</v>
      </c>
      <c r="S28" s="86">
        <f t="shared" si="2"/>
        <v>196756.79000000004</v>
      </c>
      <c r="T28" s="91"/>
      <c r="U28" s="91"/>
      <c r="V28" s="91"/>
    </row>
    <row r="29" spans="1:22" ht="15.75">
      <c r="A29" s="82">
        <v>25</v>
      </c>
      <c r="B29" s="83" t="s">
        <v>29</v>
      </c>
      <c r="C29" s="26">
        <v>2887.05</v>
      </c>
      <c r="D29" s="26">
        <v>4536.57</v>
      </c>
      <c r="E29" s="26">
        <v>3524.49</v>
      </c>
      <c r="F29" s="26">
        <v>34.91</v>
      </c>
      <c r="G29" s="26">
        <v>593.89</v>
      </c>
      <c r="H29" s="27"/>
      <c r="I29" s="26"/>
      <c r="J29" s="26"/>
      <c r="K29" s="26"/>
      <c r="L29" s="26"/>
      <c r="M29" s="26"/>
      <c r="N29" s="26">
        <v>3859.45</v>
      </c>
      <c r="O29" s="26"/>
      <c r="P29" s="26"/>
      <c r="Q29" s="84">
        <f t="shared" si="0"/>
        <v>3859.45</v>
      </c>
      <c r="R29" s="85">
        <f t="shared" si="1"/>
        <v>15436.36</v>
      </c>
      <c r="S29" s="86">
        <f t="shared" si="2"/>
        <v>11576.91</v>
      </c>
      <c r="T29" s="91"/>
      <c r="U29" s="91"/>
      <c r="V29" s="91"/>
    </row>
    <row r="30" spans="1:22" ht="15.75">
      <c r="A30" s="82">
        <v>26</v>
      </c>
      <c r="B30" s="83" t="s">
        <v>30</v>
      </c>
      <c r="C30" s="26">
        <f>15588.94+7491.91</f>
        <v>23080.85</v>
      </c>
      <c r="D30" s="26">
        <f>14204.21+5727.21</f>
        <v>19931.42</v>
      </c>
      <c r="E30" s="26">
        <f>4343.36+1294.7</f>
        <v>5638.0599999999995</v>
      </c>
      <c r="F30" s="26">
        <f>1753.36+1648.62</f>
        <v>3401.9799999999996</v>
      </c>
      <c r="G30" s="26">
        <f>1607.06+900.31</f>
        <v>2507.37</v>
      </c>
      <c r="H30" s="27"/>
      <c r="I30" s="26"/>
      <c r="J30" s="26"/>
      <c r="K30" s="26"/>
      <c r="L30" s="26">
        <v>3260.32</v>
      </c>
      <c r="M30" s="26"/>
      <c r="N30" s="26"/>
      <c r="O30" s="26"/>
      <c r="P30" s="26"/>
      <c r="Q30" s="84">
        <f t="shared" si="0"/>
        <v>3260.32</v>
      </c>
      <c r="R30" s="85">
        <f t="shared" si="1"/>
        <v>57820</v>
      </c>
      <c r="S30" s="86">
        <f t="shared" si="2"/>
        <v>54559.68</v>
      </c>
      <c r="T30" s="91"/>
      <c r="U30" s="91"/>
      <c r="V30" s="91"/>
    </row>
    <row r="31" spans="1:22" ht="15.75">
      <c r="A31" s="82">
        <v>27</v>
      </c>
      <c r="B31" s="83" t="s">
        <v>31</v>
      </c>
      <c r="C31" s="26">
        <f>7433.79+5072.67</f>
        <v>12506.46</v>
      </c>
      <c r="D31" s="26">
        <f>5336.45+3992.77</f>
        <v>9329.22</v>
      </c>
      <c r="E31" s="26">
        <f>8824.92+2448.18</f>
        <v>11273.1</v>
      </c>
      <c r="F31" s="26">
        <f>1149.48+240.75</f>
        <v>1390.23</v>
      </c>
      <c r="G31" s="26">
        <f>526.78+469.76</f>
        <v>996.54</v>
      </c>
      <c r="H31" s="27"/>
      <c r="I31" s="26"/>
      <c r="J31" s="26"/>
      <c r="K31" s="26"/>
      <c r="L31" s="26"/>
      <c r="M31" s="26"/>
      <c r="N31" s="26"/>
      <c r="O31" s="26"/>
      <c r="P31" s="26"/>
      <c r="Q31" s="84">
        <f t="shared" si="0"/>
        <v>0</v>
      </c>
      <c r="R31" s="85">
        <f t="shared" si="1"/>
        <v>35495.55</v>
      </c>
      <c r="S31" s="86">
        <f t="shared" si="2"/>
        <v>35495.55</v>
      </c>
      <c r="T31" s="91"/>
      <c r="U31" s="91"/>
      <c r="V31" s="91"/>
    </row>
    <row r="32" spans="1:22" ht="15.75">
      <c r="A32" s="82">
        <v>28</v>
      </c>
      <c r="B32" s="83" t="s">
        <v>32</v>
      </c>
      <c r="C32" s="26">
        <f>20259.95+15228.61+14609.03</f>
        <v>50097.59</v>
      </c>
      <c r="D32" s="26">
        <f>27622.14+18600.34+12155.53</f>
        <v>58378.009999999995</v>
      </c>
      <c r="E32" s="26">
        <f>11479.69+4001.77+4902.42</f>
        <v>20383.88</v>
      </c>
      <c r="F32" s="26">
        <f>622.05+686.73+1580.44</f>
        <v>2889.2200000000003</v>
      </c>
      <c r="G32" s="26">
        <f>2762.22+2595.17+2040.6</f>
        <v>7397.99</v>
      </c>
      <c r="H32" s="27"/>
      <c r="I32" s="26"/>
      <c r="J32" s="26"/>
      <c r="K32" s="26"/>
      <c r="L32" s="26"/>
      <c r="M32" s="26"/>
      <c r="N32" s="26"/>
      <c r="O32" s="26"/>
      <c r="P32" s="26"/>
      <c r="Q32" s="84">
        <f t="shared" si="0"/>
        <v>0</v>
      </c>
      <c r="R32" s="85">
        <f t="shared" si="1"/>
        <v>139146.68999999997</v>
      </c>
      <c r="S32" s="86">
        <f t="shared" si="2"/>
        <v>139146.68999999997</v>
      </c>
      <c r="T32" s="91"/>
      <c r="U32" s="91"/>
      <c r="V32" s="91"/>
    </row>
    <row r="33" spans="1:22" ht="15.75">
      <c r="A33" s="82">
        <v>29</v>
      </c>
      <c r="B33" s="83" t="s">
        <v>33</v>
      </c>
      <c r="C33" s="26">
        <f>32273.79+3600.65</f>
        <v>35874.44</v>
      </c>
      <c r="D33" s="26">
        <f>39127.79+3686.69</f>
        <v>42814.48</v>
      </c>
      <c r="E33" s="26">
        <f>15683.46+900.93</f>
        <v>16584.39</v>
      </c>
      <c r="F33" s="26">
        <f>2304.82+263.33</f>
        <v>2568.15</v>
      </c>
      <c r="G33" s="26">
        <f>4723.65+480.87</f>
        <v>5204.5199999999995</v>
      </c>
      <c r="H33" s="27">
        <v>3610.96</v>
      </c>
      <c r="I33" s="26"/>
      <c r="J33" s="26">
        <v>1833.6</v>
      </c>
      <c r="K33" s="26"/>
      <c r="L33" s="26"/>
      <c r="M33" s="26"/>
      <c r="N33" s="26">
        <v>7861.06</v>
      </c>
      <c r="O33" s="26"/>
      <c r="P33" s="26"/>
      <c r="Q33" s="84">
        <f t="shared" si="0"/>
        <v>13305.619999999999</v>
      </c>
      <c r="R33" s="85">
        <f t="shared" si="1"/>
        <v>116351.60000000002</v>
      </c>
      <c r="S33" s="86">
        <f t="shared" si="2"/>
        <v>103045.98000000003</v>
      </c>
      <c r="T33" s="91"/>
      <c r="U33" s="91"/>
      <c r="V33" s="91"/>
    </row>
    <row r="34" spans="1:22" ht="15.75">
      <c r="A34" s="82">
        <v>30</v>
      </c>
      <c r="B34" s="83" t="s">
        <v>34</v>
      </c>
      <c r="C34" s="26">
        <f>3577.67+801.39</f>
        <v>4379.06</v>
      </c>
      <c r="D34" s="26">
        <f>4316.12+435.88</f>
        <v>4752</v>
      </c>
      <c r="E34" s="26">
        <f>3131.51+573.12</f>
        <v>3704.63</v>
      </c>
      <c r="F34" s="26">
        <f>342.58+92.1</f>
        <v>434.67999999999995</v>
      </c>
      <c r="G34" s="26">
        <f>389.03+128.98</f>
        <v>518.01</v>
      </c>
      <c r="H34" s="27"/>
      <c r="I34" s="26"/>
      <c r="J34" s="26"/>
      <c r="K34" s="26"/>
      <c r="L34" s="26"/>
      <c r="M34" s="26"/>
      <c r="N34" s="26"/>
      <c r="O34" s="26"/>
      <c r="P34" s="26"/>
      <c r="Q34" s="84">
        <f t="shared" si="0"/>
        <v>0</v>
      </c>
      <c r="R34" s="85">
        <f t="shared" si="1"/>
        <v>13788.380000000003</v>
      </c>
      <c r="S34" s="86">
        <f t="shared" si="2"/>
        <v>13788.380000000003</v>
      </c>
      <c r="T34" s="91"/>
      <c r="U34" s="91"/>
      <c r="V34" s="91"/>
    </row>
    <row r="35" spans="1:22" ht="15.75">
      <c r="A35" s="82">
        <v>31</v>
      </c>
      <c r="B35" s="83" t="s">
        <v>87</v>
      </c>
      <c r="C35" s="26">
        <v>7967.88</v>
      </c>
      <c r="D35" s="26">
        <v>6895.88</v>
      </c>
      <c r="E35" s="26">
        <v>2688.7</v>
      </c>
      <c r="F35" s="26">
        <v>809.37</v>
      </c>
      <c r="G35" s="26">
        <v>608.25</v>
      </c>
      <c r="H35" s="27"/>
      <c r="I35" s="26"/>
      <c r="J35" s="26"/>
      <c r="K35" s="26"/>
      <c r="L35" s="26"/>
      <c r="M35" s="26"/>
      <c r="N35" s="26"/>
      <c r="O35" s="26"/>
      <c r="P35" s="26"/>
      <c r="Q35" s="84">
        <f t="shared" si="0"/>
        <v>0</v>
      </c>
      <c r="R35" s="85">
        <f t="shared" si="1"/>
        <v>18970.079999999998</v>
      </c>
      <c r="S35" s="86">
        <f t="shared" si="2"/>
        <v>18970.079999999998</v>
      </c>
      <c r="T35" s="91"/>
      <c r="U35" s="91"/>
      <c r="V35" s="91"/>
    </row>
    <row r="36" spans="1:22" ht="15.75">
      <c r="A36" s="82">
        <v>32</v>
      </c>
      <c r="B36" s="83" t="s">
        <v>89</v>
      </c>
      <c r="C36" s="26">
        <f>13634.95+3024.68+2263.45+1567.26</f>
        <v>20490.34</v>
      </c>
      <c r="D36" s="26">
        <f>11823.63+2276.02+1897.82+1846.96</f>
        <v>17844.43</v>
      </c>
      <c r="E36" s="26">
        <f>11412.26+784.77+2772.76+2069.07</f>
        <v>17038.86</v>
      </c>
      <c r="F36" s="26">
        <f>2482.91+206.72+602.55+309.39</f>
        <v>3601.5699999999993</v>
      </c>
      <c r="G36" s="26">
        <f>965.47+301.33+136.52+169.73</f>
        <v>1573.05</v>
      </c>
      <c r="H36" s="27"/>
      <c r="I36" s="26"/>
      <c r="J36" s="26"/>
      <c r="K36" s="26"/>
      <c r="L36" s="26"/>
      <c r="M36" s="26">
        <v>3930.53</v>
      </c>
      <c r="N36" s="26"/>
      <c r="O36" s="26"/>
      <c r="P36" s="26"/>
      <c r="Q36" s="84">
        <f t="shared" si="0"/>
        <v>3930.53</v>
      </c>
      <c r="R36" s="85">
        <f t="shared" si="1"/>
        <v>64478.780000000006</v>
      </c>
      <c r="S36" s="86">
        <f t="shared" si="2"/>
        <v>60548.25000000001</v>
      </c>
      <c r="T36" s="91"/>
      <c r="U36" s="91"/>
      <c r="V36" s="91"/>
    </row>
    <row r="37" spans="1:22" ht="15.75">
      <c r="A37" s="82">
        <v>33</v>
      </c>
      <c r="B37" s="83" t="s">
        <v>90</v>
      </c>
      <c r="C37" s="26">
        <v>18775.88</v>
      </c>
      <c r="D37" s="26">
        <v>23490.57</v>
      </c>
      <c r="E37" s="26">
        <v>8211.58</v>
      </c>
      <c r="F37" s="26">
        <v>720.03</v>
      </c>
      <c r="G37" s="26">
        <v>1958.16</v>
      </c>
      <c r="H37" s="27"/>
      <c r="I37" s="26"/>
      <c r="J37" s="26"/>
      <c r="K37" s="26"/>
      <c r="L37" s="26"/>
      <c r="M37" s="26"/>
      <c r="N37" s="26"/>
      <c r="O37" s="26"/>
      <c r="P37" s="26"/>
      <c r="Q37" s="84">
        <f t="shared" si="0"/>
        <v>0</v>
      </c>
      <c r="R37" s="85">
        <f t="shared" si="1"/>
        <v>53156.22</v>
      </c>
      <c r="S37" s="86">
        <f t="shared" si="2"/>
        <v>53156.22</v>
      </c>
      <c r="T37" s="91"/>
      <c r="U37" s="91"/>
      <c r="V37" s="91"/>
    </row>
    <row r="38" spans="1:22" ht="15.75">
      <c r="A38" s="82">
        <v>34</v>
      </c>
      <c r="B38" s="83" t="s">
        <v>93</v>
      </c>
      <c r="C38" s="26">
        <v>7951.09</v>
      </c>
      <c r="D38" s="26">
        <v>5732.39</v>
      </c>
      <c r="E38" s="26">
        <v>4083.52</v>
      </c>
      <c r="F38" s="26">
        <v>944.86</v>
      </c>
      <c r="G38" s="26">
        <v>677.8</v>
      </c>
      <c r="H38" s="27"/>
      <c r="I38" s="26"/>
      <c r="J38" s="26"/>
      <c r="K38" s="26"/>
      <c r="L38" s="26"/>
      <c r="M38" s="26"/>
      <c r="N38" s="26"/>
      <c r="O38" s="26"/>
      <c r="P38" s="26"/>
      <c r="Q38" s="84">
        <f t="shared" si="0"/>
        <v>0</v>
      </c>
      <c r="R38" s="85">
        <f t="shared" si="1"/>
        <v>19389.66</v>
      </c>
      <c r="S38" s="86">
        <f t="shared" si="2"/>
        <v>19389.66</v>
      </c>
      <c r="T38" s="91"/>
      <c r="U38" s="91"/>
      <c r="V38" s="91"/>
    </row>
    <row r="39" spans="1:22" ht="15.75">
      <c r="A39" s="82">
        <v>35</v>
      </c>
      <c r="B39" s="83" t="s">
        <v>94</v>
      </c>
      <c r="C39" s="26">
        <v>6595.55</v>
      </c>
      <c r="D39" s="26">
        <v>4528.65</v>
      </c>
      <c r="E39" s="26">
        <v>4669.25</v>
      </c>
      <c r="F39" s="26">
        <v>165.21</v>
      </c>
      <c r="G39" s="26">
        <v>350.67</v>
      </c>
      <c r="H39" s="27"/>
      <c r="I39" s="26"/>
      <c r="J39" s="26"/>
      <c r="K39" s="26"/>
      <c r="L39" s="26"/>
      <c r="M39" s="26"/>
      <c r="N39" s="26"/>
      <c r="O39" s="26"/>
      <c r="P39" s="26"/>
      <c r="Q39" s="84">
        <f t="shared" si="0"/>
        <v>0</v>
      </c>
      <c r="R39" s="85">
        <f t="shared" si="1"/>
        <v>16309.33</v>
      </c>
      <c r="S39" s="86">
        <f t="shared" si="2"/>
        <v>16309.33</v>
      </c>
      <c r="T39" s="91"/>
      <c r="U39" s="91"/>
      <c r="V39" s="91"/>
    </row>
    <row r="40" spans="1:61" s="75" customFormat="1" ht="16.5" thickBot="1">
      <c r="A40" s="82">
        <v>36</v>
      </c>
      <c r="B40" s="83" t="s">
        <v>98</v>
      </c>
      <c r="C40" s="26">
        <v>7560.69</v>
      </c>
      <c r="D40" s="26">
        <v>7060.28</v>
      </c>
      <c r="E40" s="26">
        <v>5137.94</v>
      </c>
      <c r="F40" s="26">
        <v>511.16</v>
      </c>
      <c r="G40" s="26">
        <v>723.37</v>
      </c>
      <c r="H40" s="27"/>
      <c r="I40" s="26"/>
      <c r="J40" s="26"/>
      <c r="K40" s="26"/>
      <c r="L40" s="26"/>
      <c r="M40" s="26"/>
      <c r="N40" s="26"/>
      <c r="O40" s="26"/>
      <c r="P40" s="26"/>
      <c r="Q40" s="84">
        <f t="shared" si="0"/>
        <v>0</v>
      </c>
      <c r="R40" s="85">
        <f t="shared" si="1"/>
        <v>20993.44</v>
      </c>
      <c r="S40" s="86">
        <f t="shared" si="2"/>
        <v>20993.44</v>
      </c>
      <c r="T40" s="91"/>
      <c r="U40" s="91"/>
      <c r="V40" s="91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s="76" customFormat="1" ht="26.25" customHeight="1" thickBot="1">
      <c r="A41" s="87"/>
      <c r="B41" s="83" t="s">
        <v>35</v>
      </c>
      <c r="C41" s="88">
        <f>SUM(C5:C40)</f>
        <v>888120.9399999997</v>
      </c>
      <c r="D41" s="88">
        <f aca="true" t="shared" si="3" ref="D41:P41">SUM(D5:D40)</f>
        <v>933294.0399999999</v>
      </c>
      <c r="E41" s="88">
        <f t="shared" si="3"/>
        <v>716487.4599999997</v>
      </c>
      <c r="F41" s="88">
        <f t="shared" si="3"/>
        <v>99356.07999999997</v>
      </c>
      <c r="G41" s="88">
        <f t="shared" si="3"/>
        <v>103189.21</v>
      </c>
      <c r="H41" s="88">
        <f t="shared" si="3"/>
        <v>31634.62</v>
      </c>
      <c r="I41" s="88">
        <f t="shared" si="3"/>
        <v>778.11</v>
      </c>
      <c r="J41" s="88">
        <f t="shared" si="3"/>
        <v>19311.399999999998</v>
      </c>
      <c r="K41" s="88">
        <f t="shared" si="3"/>
        <v>36459.3</v>
      </c>
      <c r="L41" s="88">
        <f t="shared" si="3"/>
        <v>166015.49</v>
      </c>
      <c r="M41" s="88">
        <f t="shared" si="3"/>
        <v>15722.1</v>
      </c>
      <c r="N41" s="88">
        <f t="shared" si="3"/>
        <v>86335.51999999999</v>
      </c>
      <c r="O41" s="88">
        <f t="shared" si="3"/>
        <v>1815.63</v>
      </c>
      <c r="P41" s="88">
        <f t="shared" si="3"/>
        <v>63592.34</v>
      </c>
      <c r="Q41" s="84">
        <f t="shared" si="0"/>
        <v>421664.5099999999</v>
      </c>
      <c r="R41" s="85">
        <f t="shared" si="1"/>
        <v>3162112.2399999993</v>
      </c>
      <c r="S41" s="86">
        <f t="shared" si="2"/>
        <v>2740447.7299999995</v>
      </c>
      <c r="T41" s="91"/>
      <c r="U41" s="91"/>
      <c r="V41" s="91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2:19" ht="15.75">
      <c r="B42" s="30"/>
      <c r="C42" s="31"/>
      <c r="D42" s="31"/>
      <c r="E42" s="31"/>
      <c r="F42" s="32"/>
      <c r="G42" s="32"/>
      <c r="H42" s="33"/>
      <c r="I42" s="31"/>
      <c r="J42" s="31"/>
      <c r="K42" s="31"/>
      <c r="L42" s="31"/>
      <c r="M42" s="31"/>
      <c r="N42" s="31"/>
      <c r="O42" s="31"/>
      <c r="P42" s="31"/>
      <c r="Q42" s="31"/>
      <c r="S42" s="33"/>
    </row>
    <row r="43" spans="2:19" ht="15.75">
      <c r="B43" s="34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</row>
    <row r="44" spans="2:18" ht="15">
      <c r="B44" s="9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5">
      <c r="B45" s="9"/>
      <c r="C45" s="1"/>
      <c r="D45" s="1"/>
      <c r="E45" s="1"/>
      <c r="F45" s="2"/>
      <c r="G45" s="2"/>
      <c r="H45" s="17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5"/>
    </row>
    <row r="49" spans="2:12" ht="12.75">
      <c r="B49" s="10"/>
      <c r="F49" s="3"/>
      <c r="G49" s="3"/>
      <c r="L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4"/>
  <sheetViews>
    <sheetView workbookViewId="0" topLeftCell="A1">
      <selection activeCell="G35" sqref="G35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94" t="s">
        <v>122</v>
      </c>
      <c r="B3" s="94"/>
      <c r="C3" s="94"/>
      <c r="D3" s="94"/>
      <c r="E3" s="94"/>
      <c r="F3" s="94"/>
      <c r="G3" s="94"/>
      <c r="H3" s="94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49" t="s">
        <v>0</v>
      </c>
      <c r="B5" s="49" t="s">
        <v>1</v>
      </c>
      <c r="C5" s="51" t="s">
        <v>51</v>
      </c>
      <c r="D5" s="48"/>
      <c r="E5" s="1"/>
      <c r="F5" s="1"/>
      <c r="G5" s="37"/>
      <c r="H5" s="37"/>
    </row>
    <row r="6" spans="1:8" ht="15">
      <c r="A6" s="40" t="s">
        <v>79</v>
      </c>
      <c r="B6" s="7" t="s">
        <v>6</v>
      </c>
      <c r="C6" s="8"/>
      <c r="D6" s="12"/>
      <c r="E6" s="1"/>
      <c r="F6" s="1"/>
      <c r="G6" s="37"/>
      <c r="H6" s="37"/>
    </row>
    <row r="7" spans="1:8" ht="15">
      <c r="A7" s="40" t="s">
        <v>52</v>
      </c>
      <c r="B7" s="7" t="s">
        <v>39</v>
      </c>
      <c r="C7" s="47"/>
      <c r="D7" s="12"/>
      <c r="E7" s="1"/>
      <c r="F7" s="1"/>
      <c r="G7" s="37"/>
      <c r="H7" s="37"/>
    </row>
    <row r="8" spans="1:8" ht="15">
      <c r="A8" s="40" t="s">
        <v>53</v>
      </c>
      <c r="B8" s="7" t="s">
        <v>8</v>
      </c>
      <c r="C8" s="47"/>
      <c r="D8" s="12"/>
      <c r="E8" s="1"/>
      <c r="F8" s="1"/>
      <c r="G8" s="37"/>
      <c r="H8" s="37"/>
    </row>
    <row r="9" spans="1:8" ht="15">
      <c r="A9" s="40" t="s">
        <v>54</v>
      </c>
      <c r="B9" s="7" t="s">
        <v>9</v>
      </c>
      <c r="C9" s="47"/>
      <c r="D9" s="12"/>
      <c r="E9" s="1"/>
      <c r="F9" s="1"/>
      <c r="G9" s="37"/>
      <c r="H9" s="37"/>
    </row>
    <row r="10" spans="1:8" ht="15">
      <c r="A10" s="40" t="s">
        <v>55</v>
      </c>
      <c r="B10" s="7" t="s">
        <v>10</v>
      </c>
      <c r="C10" s="47"/>
      <c r="D10" s="12"/>
      <c r="E10" s="1"/>
      <c r="F10" s="1"/>
      <c r="G10" s="37"/>
      <c r="H10" s="37"/>
    </row>
    <row r="11" spans="1:8" ht="15">
      <c r="A11" s="40" t="s">
        <v>56</v>
      </c>
      <c r="B11" s="7" t="s">
        <v>11</v>
      </c>
      <c r="C11" s="47"/>
      <c r="D11" s="12"/>
      <c r="E11" s="1"/>
      <c r="F11" s="1"/>
      <c r="G11" s="37"/>
      <c r="H11" s="37"/>
    </row>
    <row r="12" spans="1:8" ht="15">
      <c r="A12" s="40" t="s">
        <v>57</v>
      </c>
      <c r="B12" s="7" t="s">
        <v>12</v>
      </c>
      <c r="C12" s="47"/>
      <c r="D12" s="12"/>
      <c r="E12" s="1"/>
      <c r="F12" s="1"/>
      <c r="G12" s="37"/>
      <c r="H12" s="37"/>
    </row>
    <row r="13" spans="1:8" ht="15">
      <c r="A13" s="40" t="s">
        <v>58</v>
      </c>
      <c r="B13" s="7" t="s">
        <v>13</v>
      </c>
      <c r="C13" s="47"/>
      <c r="D13" s="12"/>
      <c r="E13" s="1"/>
      <c r="F13" s="1"/>
      <c r="G13" s="37"/>
      <c r="H13" s="37"/>
    </row>
    <row r="14" spans="1:8" ht="15">
      <c r="A14" s="40" t="s">
        <v>59</v>
      </c>
      <c r="B14" s="7" t="s">
        <v>114</v>
      </c>
      <c r="C14" s="47"/>
      <c r="D14" s="12"/>
      <c r="E14" s="1"/>
      <c r="F14" s="1"/>
      <c r="G14" s="37"/>
      <c r="H14" s="37"/>
    </row>
    <row r="15" spans="1:8" ht="15">
      <c r="A15" s="40" t="s">
        <v>60</v>
      </c>
      <c r="B15" s="7" t="s">
        <v>14</v>
      </c>
      <c r="C15" s="8"/>
      <c r="D15" s="12"/>
      <c r="E15" s="1"/>
      <c r="F15" s="1"/>
      <c r="G15" s="37"/>
      <c r="H15" s="37"/>
    </row>
    <row r="16" spans="1:8" ht="15">
      <c r="A16" s="40" t="s">
        <v>61</v>
      </c>
      <c r="B16" s="7" t="s">
        <v>15</v>
      </c>
      <c r="C16" s="47"/>
      <c r="D16" s="12"/>
      <c r="E16" s="1"/>
      <c r="F16" s="1"/>
      <c r="G16" s="37"/>
      <c r="H16" s="37"/>
    </row>
    <row r="17" spans="1:8" ht="15">
      <c r="A17" s="40" t="s">
        <v>62</v>
      </c>
      <c r="B17" s="7" t="s">
        <v>40</v>
      </c>
      <c r="C17" s="47"/>
      <c r="D17" s="12"/>
      <c r="E17" s="1"/>
      <c r="F17" s="1"/>
      <c r="G17" s="37"/>
      <c r="H17" s="37"/>
    </row>
    <row r="18" spans="1:8" ht="15">
      <c r="A18" s="40" t="s">
        <v>63</v>
      </c>
      <c r="B18" s="7" t="s">
        <v>17</v>
      </c>
      <c r="C18" s="47"/>
      <c r="D18" s="12"/>
      <c r="E18" s="1"/>
      <c r="F18" s="1"/>
      <c r="G18" s="37"/>
      <c r="H18" s="37"/>
    </row>
    <row r="19" spans="1:8" ht="15">
      <c r="A19" s="40" t="s">
        <v>64</v>
      </c>
      <c r="B19" s="7" t="s">
        <v>18</v>
      </c>
      <c r="C19" s="47"/>
      <c r="D19" s="12"/>
      <c r="E19" s="1"/>
      <c r="F19" s="1"/>
      <c r="G19" s="37"/>
      <c r="H19" s="37"/>
    </row>
    <row r="20" spans="1:8" ht="15">
      <c r="A20" s="40" t="s">
        <v>65</v>
      </c>
      <c r="B20" s="7" t="s">
        <v>19</v>
      </c>
      <c r="C20" s="8">
        <v>439.43</v>
      </c>
      <c r="D20" s="12"/>
      <c r="E20" s="1"/>
      <c r="F20" s="1"/>
      <c r="G20" s="37"/>
      <c r="H20" s="37"/>
    </row>
    <row r="21" spans="1:8" ht="15">
      <c r="A21" s="40" t="s">
        <v>66</v>
      </c>
      <c r="B21" s="7" t="s">
        <v>20</v>
      </c>
      <c r="C21" s="47"/>
      <c r="D21" s="12"/>
      <c r="E21" s="1"/>
      <c r="F21" s="1"/>
      <c r="G21" s="37"/>
      <c r="H21" s="37"/>
    </row>
    <row r="22" spans="1:8" ht="15">
      <c r="A22" s="40" t="s">
        <v>67</v>
      </c>
      <c r="B22" s="7" t="s">
        <v>21</v>
      </c>
      <c r="C22" s="47"/>
      <c r="D22" s="12"/>
      <c r="E22" s="1"/>
      <c r="F22" s="1"/>
      <c r="G22" s="37"/>
      <c r="H22" s="37"/>
    </row>
    <row r="23" spans="1:8" ht="15">
      <c r="A23" s="40" t="s">
        <v>68</v>
      </c>
      <c r="B23" s="7" t="s">
        <v>22</v>
      </c>
      <c r="C23" s="47"/>
      <c r="D23" s="12"/>
      <c r="E23" s="1"/>
      <c r="F23" s="1"/>
      <c r="G23" s="37"/>
      <c r="H23" s="37"/>
    </row>
    <row r="24" spans="1:8" ht="15">
      <c r="A24" s="40" t="s">
        <v>69</v>
      </c>
      <c r="B24" s="7" t="s">
        <v>23</v>
      </c>
      <c r="C24" s="47"/>
      <c r="D24" s="12"/>
      <c r="E24" s="1"/>
      <c r="F24" s="1"/>
      <c r="G24" s="37"/>
      <c r="H24" s="37"/>
    </row>
    <row r="25" spans="1:8" ht="15">
      <c r="A25" s="40" t="s">
        <v>70</v>
      </c>
      <c r="B25" s="7" t="s">
        <v>24</v>
      </c>
      <c r="C25" s="47"/>
      <c r="D25" s="12"/>
      <c r="E25" s="1"/>
      <c r="F25" s="1"/>
      <c r="G25" s="37"/>
      <c r="H25" s="37"/>
    </row>
    <row r="26" spans="1:8" ht="15">
      <c r="A26" s="40" t="s">
        <v>71</v>
      </c>
      <c r="B26" s="7" t="s">
        <v>25</v>
      </c>
      <c r="C26" s="47"/>
      <c r="D26" s="12"/>
      <c r="E26" s="1"/>
      <c r="F26" s="1"/>
      <c r="G26" s="37"/>
      <c r="H26" s="37"/>
    </row>
    <row r="27" spans="1:8" ht="15">
      <c r="A27" s="40" t="s">
        <v>72</v>
      </c>
      <c r="B27" s="7" t="s">
        <v>26</v>
      </c>
      <c r="C27" s="47"/>
      <c r="D27" s="12"/>
      <c r="E27" s="1"/>
      <c r="F27" s="1"/>
      <c r="G27" s="37"/>
      <c r="H27" s="37"/>
    </row>
    <row r="28" spans="1:8" ht="15">
      <c r="A28" s="40" t="s">
        <v>73</v>
      </c>
      <c r="B28" s="7" t="s">
        <v>27</v>
      </c>
      <c r="C28" s="47"/>
      <c r="D28" s="12"/>
      <c r="E28" s="1"/>
      <c r="F28" s="1"/>
      <c r="G28" s="37"/>
      <c r="H28" s="37"/>
    </row>
    <row r="29" spans="1:8" ht="15">
      <c r="A29" s="40" t="s">
        <v>74</v>
      </c>
      <c r="B29" s="7" t="s">
        <v>28</v>
      </c>
      <c r="C29" s="8">
        <v>439.42</v>
      </c>
      <c r="D29" s="12"/>
      <c r="E29" s="1"/>
      <c r="F29" s="1"/>
      <c r="G29" s="37"/>
      <c r="H29" s="37"/>
    </row>
    <row r="30" spans="1:8" ht="15">
      <c r="A30" s="40" t="s">
        <v>75</v>
      </c>
      <c r="B30" s="7" t="s">
        <v>29</v>
      </c>
      <c r="C30" s="47"/>
      <c r="D30" s="12"/>
      <c r="E30" s="1"/>
      <c r="F30" s="1"/>
      <c r="G30" s="37"/>
      <c r="H30" s="37"/>
    </row>
    <row r="31" spans="1:8" ht="15">
      <c r="A31" s="40" t="s">
        <v>76</v>
      </c>
      <c r="B31" s="7" t="s">
        <v>30</v>
      </c>
      <c r="C31" s="47"/>
      <c r="D31" s="12"/>
      <c r="E31" s="1"/>
      <c r="F31" s="1"/>
      <c r="G31" s="37"/>
      <c r="H31" s="37"/>
    </row>
    <row r="32" spans="1:8" ht="15">
      <c r="A32" s="40" t="s">
        <v>77</v>
      </c>
      <c r="B32" s="7" t="s">
        <v>31</v>
      </c>
      <c r="C32" s="47"/>
      <c r="D32" s="12"/>
      <c r="E32" s="1"/>
      <c r="F32" s="1"/>
      <c r="G32" s="37"/>
      <c r="H32" s="37"/>
    </row>
    <row r="33" spans="1:8" ht="15">
      <c r="A33" s="40" t="s">
        <v>78</v>
      </c>
      <c r="B33" s="7" t="s">
        <v>32</v>
      </c>
      <c r="C33" s="47"/>
      <c r="D33" s="12"/>
      <c r="E33" s="1"/>
      <c r="F33" s="1"/>
      <c r="G33" s="37"/>
      <c r="H33" s="37"/>
    </row>
    <row r="34" spans="1:8" ht="15">
      <c r="A34" s="40" t="s">
        <v>80</v>
      </c>
      <c r="B34" s="7" t="s">
        <v>33</v>
      </c>
      <c r="C34" s="47"/>
      <c r="D34" s="12"/>
      <c r="E34" s="1"/>
      <c r="F34" s="1"/>
      <c r="G34" s="37"/>
      <c r="H34" s="37"/>
    </row>
    <row r="35" spans="1:8" ht="15">
      <c r="A35" s="40" t="s">
        <v>81</v>
      </c>
      <c r="B35" s="7" t="s">
        <v>34</v>
      </c>
      <c r="C35" s="47"/>
      <c r="D35" s="12"/>
      <c r="E35" s="1"/>
      <c r="F35" s="1"/>
      <c r="G35" s="37"/>
      <c r="H35" s="37"/>
    </row>
    <row r="36" spans="1:8" ht="15">
      <c r="A36" s="40" t="s">
        <v>82</v>
      </c>
      <c r="B36" s="7" t="s">
        <v>88</v>
      </c>
      <c r="C36" s="47"/>
      <c r="D36" s="12"/>
      <c r="E36" s="1"/>
      <c r="F36" s="1"/>
      <c r="G36" s="37"/>
      <c r="H36" s="37"/>
    </row>
    <row r="37" spans="1:8" ht="15">
      <c r="A37" s="40" t="s">
        <v>83</v>
      </c>
      <c r="B37" s="7" t="s">
        <v>89</v>
      </c>
      <c r="C37" s="47"/>
      <c r="D37" s="12"/>
      <c r="E37" s="1"/>
      <c r="F37" s="1"/>
      <c r="G37" s="37"/>
      <c r="H37" s="37"/>
    </row>
    <row r="38" spans="1:8" ht="15">
      <c r="A38" s="40" t="s">
        <v>84</v>
      </c>
      <c r="B38" s="7" t="s">
        <v>90</v>
      </c>
      <c r="C38" s="47"/>
      <c r="D38" s="12"/>
      <c r="E38" s="1"/>
      <c r="F38" s="1"/>
      <c r="G38" s="37"/>
      <c r="H38" s="37"/>
    </row>
    <row r="39" spans="1:8" ht="15">
      <c r="A39" s="40" t="s">
        <v>85</v>
      </c>
      <c r="B39" s="7" t="s">
        <v>93</v>
      </c>
      <c r="C39" s="47"/>
      <c r="D39" s="12"/>
      <c r="E39" s="1"/>
      <c r="F39" s="1"/>
      <c r="G39" s="37"/>
      <c r="H39" s="37"/>
    </row>
    <row r="40" spans="1:8" ht="15">
      <c r="A40" s="40" t="s">
        <v>86</v>
      </c>
      <c r="B40" s="7" t="s">
        <v>94</v>
      </c>
      <c r="C40" s="47"/>
      <c r="D40" s="12"/>
      <c r="E40" s="1"/>
      <c r="F40" s="1"/>
      <c r="G40" s="37"/>
      <c r="H40" s="37"/>
    </row>
    <row r="41" spans="1:8" ht="15.75" thickBot="1">
      <c r="A41" s="40" t="s">
        <v>91</v>
      </c>
      <c r="B41" s="7" t="s">
        <v>98</v>
      </c>
      <c r="C41" s="72"/>
      <c r="D41" s="12"/>
      <c r="E41" s="1"/>
      <c r="F41" s="1"/>
      <c r="G41" s="37"/>
      <c r="H41" s="37"/>
    </row>
    <row r="42" spans="1:8" ht="15.75" thickBot="1">
      <c r="A42" s="54"/>
      <c r="B42" s="55" t="s">
        <v>35</v>
      </c>
      <c r="C42" s="56">
        <f>SUM(C6:C41)</f>
        <v>878.85</v>
      </c>
      <c r="D42" s="45"/>
      <c r="E42" s="1"/>
      <c r="F42" s="1"/>
      <c r="G42" s="37"/>
      <c r="H42" s="37"/>
    </row>
    <row r="43" spans="1:8" ht="14.25">
      <c r="A43" s="37"/>
      <c r="B43" s="37"/>
      <c r="C43" s="39"/>
      <c r="D43" s="1"/>
      <c r="E43" s="1"/>
      <c r="F43" s="1"/>
      <c r="G43" s="37"/>
      <c r="H43" s="37"/>
    </row>
    <row r="44" spans="1:8" ht="14.25">
      <c r="A44" s="37"/>
      <c r="B44" s="37"/>
      <c r="C44" s="39"/>
      <c r="D44" s="1"/>
      <c r="E44" s="1"/>
      <c r="F44" s="1"/>
      <c r="G44" s="37"/>
      <c r="H44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4">
      <selection activeCell="C30" sqref="C30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90" t="s">
        <v>124</v>
      </c>
      <c r="B3" s="90"/>
      <c r="C3" s="90"/>
      <c r="D3" s="90"/>
      <c r="E3" s="90"/>
      <c r="F3" s="90"/>
      <c r="G3" s="90"/>
      <c r="H3" s="90"/>
      <c r="I3" s="90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49" t="s">
        <v>0</v>
      </c>
      <c r="B5" s="49" t="s">
        <v>1</v>
      </c>
      <c r="C5" s="51" t="s">
        <v>111</v>
      </c>
      <c r="D5" s="45"/>
      <c r="E5" s="12"/>
      <c r="F5" s="1"/>
      <c r="G5" s="1"/>
      <c r="H5" s="37"/>
      <c r="I5" s="37"/>
    </row>
    <row r="6" spans="1:9" ht="15">
      <c r="A6" s="40" t="s">
        <v>79</v>
      </c>
      <c r="B6" s="7" t="s">
        <v>6</v>
      </c>
      <c r="C6" s="8"/>
      <c r="D6" s="46"/>
      <c r="E6" s="12"/>
      <c r="F6" s="1"/>
      <c r="G6" s="1"/>
      <c r="H6" s="37"/>
      <c r="I6" s="37"/>
    </row>
    <row r="7" spans="1:9" ht="15">
      <c r="A7" s="40" t="s">
        <v>52</v>
      </c>
      <c r="B7" s="7" t="s">
        <v>39</v>
      </c>
      <c r="C7" s="8"/>
      <c r="D7" s="46"/>
      <c r="E7" s="12"/>
      <c r="F7" s="1"/>
      <c r="G7" s="1"/>
      <c r="H7" s="37"/>
      <c r="I7" s="37"/>
    </row>
    <row r="8" spans="1:9" ht="15">
      <c r="A8" s="40" t="s">
        <v>53</v>
      </c>
      <c r="B8" s="7" t="s">
        <v>8</v>
      </c>
      <c r="C8" s="8">
        <v>653.56</v>
      </c>
      <c r="D8" s="46"/>
      <c r="E8" s="12"/>
      <c r="F8" s="1"/>
      <c r="G8" s="1"/>
      <c r="H8" s="37"/>
      <c r="I8" s="37"/>
    </row>
    <row r="9" spans="1:9" ht="15">
      <c r="A9" s="40" t="s">
        <v>54</v>
      </c>
      <c r="B9" s="7" t="s">
        <v>9</v>
      </c>
      <c r="C9" s="8"/>
      <c r="D9" s="46"/>
      <c r="E9" s="12"/>
      <c r="F9" s="1"/>
      <c r="G9" s="1"/>
      <c r="H9" s="37"/>
      <c r="I9" s="37"/>
    </row>
    <row r="10" spans="1:9" ht="15">
      <c r="A10" s="40" t="s">
        <v>55</v>
      </c>
      <c r="B10" s="7" t="s">
        <v>10</v>
      </c>
      <c r="C10" s="8"/>
      <c r="D10" s="46"/>
      <c r="E10" s="12"/>
      <c r="F10" s="1"/>
      <c r="G10" s="1"/>
      <c r="H10" s="37"/>
      <c r="I10" s="37"/>
    </row>
    <row r="11" spans="1:9" ht="15">
      <c r="A11" s="40" t="s">
        <v>56</v>
      </c>
      <c r="B11" s="7" t="s">
        <v>11</v>
      </c>
      <c r="C11" s="8">
        <v>653.56</v>
      </c>
      <c r="D11" s="46"/>
      <c r="E11" s="12"/>
      <c r="F11" s="1"/>
      <c r="G11" s="1"/>
      <c r="H11" s="37"/>
      <c r="I11" s="37"/>
    </row>
    <row r="12" spans="1:9" ht="15">
      <c r="A12" s="40" t="s">
        <v>57</v>
      </c>
      <c r="B12" s="7" t="s">
        <v>12</v>
      </c>
      <c r="C12" s="8">
        <v>653.56</v>
      </c>
      <c r="D12" s="46"/>
      <c r="E12" s="12"/>
      <c r="F12" s="1"/>
      <c r="G12" s="1"/>
      <c r="H12" s="37"/>
      <c r="I12" s="37"/>
    </row>
    <row r="13" spans="1:9" ht="15">
      <c r="A13" s="40" t="s">
        <v>58</v>
      </c>
      <c r="B13" s="7" t="s">
        <v>13</v>
      </c>
      <c r="C13" s="8">
        <v>653.56</v>
      </c>
      <c r="D13" s="46"/>
      <c r="E13" s="12"/>
      <c r="F13" s="1"/>
      <c r="G13" s="1"/>
      <c r="H13" s="37"/>
      <c r="I13" s="37"/>
    </row>
    <row r="14" spans="1:9" ht="15">
      <c r="A14" s="40" t="s">
        <v>59</v>
      </c>
      <c r="B14" s="7" t="s">
        <v>114</v>
      </c>
      <c r="C14" s="8">
        <v>1307.12</v>
      </c>
      <c r="D14" s="46"/>
      <c r="E14" s="12"/>
      <c r="F14" s="1"/>
      <c r="G14" s="1"/>
      <c r="H14" s="37"/>
      <c r="I14" s="37"/>
    </row>
    <row r="15" spans="1:9" ht="15">
      <c r="A15" s="40" t="s">
        <v>60</v>
      </c>
      <c r="B15" s="7" t="s">
        <v>14</v>
      </c>
      <c r="C15" s="8"/>
      <c r="D15" s="46"/>
      <c r="E15" s="12"/>
      <c r="F15" s="1"/>
      <c r="G15" s="1"/>
      <c r="H15" s="37"/>
      <c r="I15" s="37"/>
    </row>
    <row r="16" spans="1:9" ht="15">
      <c r="A16" s="40" t="s">
        <v>61</v>
      </c>
      <c r="B16" s="7" t="s">
        <v>15</v>
      </c>
      <c r="C16" s="8">
        <v>326.78</v>
      </c>
      <c r="D16" s="46"/>
      <c r="E16" s="12"/>
      <c r="F16" s="1"/>
      <c r="G16" s="1"/>
      <c r="H16" s="37"/>
      <c r="I16" s="37"/>
    </row>
    <row r="17" spans="1:9" ht="15">
      <c r="A17" s="40" t="s">
        <v>62</v>
      </c>
      <c r="B17" s="7" t="s">
        <v>40</v>
      </c>
      <c r="C17" s="8">
        <v>2287.46</v>
      </c>
      <c r="D17" s="46"/>
      <c r="E17" s="12"/>
      <c r="F17" s="1"/>
      <c r="G17" s="1"/>
      <c r="H17" s="37"/>
      <c r="I17" s="37"/>
    </row>
    <row r="18" spans="1:9" ht="15">
      <c r="A18" s="40" t="s">
        <v>63</v>
      </c>
      <c r="B18" s="7" t="s">
        <v>17</v>
      </c>
      <c r="C18" s="8">
        <v>326.78</v>
      </c>
      <c r="D18" s="46"/>
      <c r="E18" s="12"/>
      <c r="F18" s="1"/>
      <c r="G18" s="1"/>
      <c r="H18" s="37"/>
      <c r="I18" s="37"/>
    </row>
    <row r="19" spans="1:9" ht="15">
      <c r="A19" s="40" t="s">
        <v>64</v>
      </c>
      <c r="B19" s="7" t="s">
        <v>18</v>
      </c>
      <c r="C19" s="8">
        <v>980.34</v>
      </c>
      <c r="D19" s="46"/>
      <c r="E19" s="12"/>
      <c r="F19" s="1"/>
      <c r="G19" s="1"/>
      <c r="H19" s="37"/>
      <c r="I19" s="37"/>
    </row>
    <row r="20" spans="1:9" ht="15">
      <c r="A20" s="40" t="s">
        <v>65</v>
      </c>
      <c r="B20" s="7" t="s">
        <v>19</v>
      </c>
      <c r="C20" s="8">
        <v>653.56</v>
      </c>
      <c r="D20" s="46"/>
      <c r="E20" s="12"/>
      <c r="F20" s="1"/>
      <c r="G20" s="1"/>
      <c r="H20" s="37"/>
      <c r="I20" s="37"/>
    </row>
    <row r="21" spans="1:9" ht="15">
      <c r="A21" s="40" t="s">
        <v>66</v>
      </c>
      <c r="B21" s="7" t="s">
        <v>20</v>
      </c>
      <c r="C21" s="8">
        <v>326.78</v>
      </c>
      <c r="D21" s="46"/>
      <c r="E21" s="12"/>
      <c r="F21" s="1"/>
      <c r="G21" s="1"/>
      <c r="H21" s="37"/>
      <c r="I21" s="37"/>
    </row>
    <row r="22" spans="1:9" ht="15">
      <c r="A22" s="40" t="s">
        <v>67</v>
      </c>
      <c r="B22" s="7" t="s">
        <v>21</v>
      </c>
      <c r="C22" s="8"/>
      <c r="D22" s="46"/>
      <c r="E22" s="12"/>
      <c r="F22" s="1"/>
      <c r="G22" s="1"/>
      <c r="H22" s="37"/>
      <c r="I22" s="37"/>
    </row>
    <row r="23" spans="1:9" ht="15">
      <c r="A23" s="40" t="s">
        <v>68</v>
      </c>
      <c r="B23" s="7" t="s">
        <v>22</v>
      </c>
      <c r="C23" s="8"/>
      <c r="D23" s="46"/>
      <c r="E23" s="12"/>
      <c r="F23" s="1"/>
      <c r="G23" s="1"/>
      <c r="H23" s="37"/>
      <c r="I23" s="37"/>
    </row>
    <row r="24" spans="1:9" ht="15">
      <c r="A24" s="40" t="s">
        <v>69</v>
      </c>
      <c r="B24" s="7" t="s">
        <v>23</v>
      </c>
      <c r="C24" s="8">
        <v>326.78</v>
      </c>
      <c r="D24" s="46"/>
      <c r="E24" s="12"/>
      <c r="F24" s="1"/>
      <c r="G24" s="1"/>
      <c r="H24" s="37"/>
      <c r="I24" s="37"/>
    </row>
    <row r="25" spans="1:9" ht="15">
      <c r="A25" s="40" t="s">
        <v>70</v>
      </c>
      <c r="B25" s="7" t="s">
        <v>24</v>
      </c>
      <c r="C25" s="8">
        <v>980.34</v>
      </c>
      <c r="D25" s="46"/>
      <c r="E25" s="12"/>
      <c r="F25" s="1"/>
      <c r="G25" s="1"/>
      <c r="H25" s="37"/>
      <c r="I25" s="37"/>
    </row>
    <row r="26" spans="1:9" ht="15">
      <c r="A26" s="40" t="s">
        <v>71</v>
      </c>
      <c r="B26" s="7" t="s">
        <v>25</v>
      </c>
      <c r="C26" s="8">
        <v>326.77</v>
      </c>
      <c r="D26" s="46"/>
      <c r="E26" s="12"/>
      <c r="F26" s="1"/>
      <c r="G26" s="1"/>
      <c r="H26" s="37"/>
      <c r="I26" s="37"/>
    </row>
    <row r="27" spans="1:9" ht="15">
      <c r="A27" s="40" t="s">
        <v>72</v>
      </c>
      <c r="B27" s="7" t="s">
        <v>26</v>
      </c>
      <c r="C27" s="8"/>
      <c r="D27" s="46"/>
      <c r="E27" s="12"/>
      <c r="F27" s="1"/>
      <c r="G27" s="1"/>
      <c r="H27" s="37"/>
      <c r="I27" s="37"/>
    </row>
    <row r="28" spans="1:9" ht="15">
      <c r="A28" s="40" t="s">
        <v>73</v>
      </c>
      <c r="B28" s="7" t="s">
        <v>27</v>
      </c>
      <c r="C28" s="8"/>
      <c r="D28" s="46"/>
      <c r="E28" s="12"/>
      <c r="F28" s="1"/>
      <c r="G28" s="1"/>
      <c r="H28" s="37"/>
      <c r="I28" s="37"/>
    </row>
    <row r="29" spans="1:9" ht="15">
      <c r="A29" s="40" t="s">
        <v>74</v>
      </c>
      <c r="B29" s="7" t="s">
        <v>28</v>
      </c>
      <c r="C29" s="8">
        <v>653.54</v>
      </c>
      <c r="D29" s="46"/>
      <c r="E29" s="12"/>
      <c r="F29" s="1"/>
      <c r="G29" s="1"/>
      <c r="H29" s="37"/>
      <c r="I29" s="37"/>
    </row>
    <row r="30" spans="1:9" ht="15">
      <c r="A30" s="40" t="s">
        <v>75</v>
      </c>
      <c r="B30" s="7" t="s">
        <v>29</v>
      </c>
      <c r="C30" s="8"/>
      <c r="D30" s="46"/>
      <c r="E30" s="12"/>
      <c r="F30" s="1"/>
      <c r="G30" s="1"/>
      <c r="H30" s="37"/>
      <c r="I30" s="37"/>
    </row>
    <row r="31" spans="1:9" ht="15">
      <c r="A31" s="40" t="s">
        <v>76</v>
      </c>
      <c r="B31" s="7" t="s">
        <v>30</v>
      </c>
      <c r="C31" s="8">
        <v>326.78</v>
      </c>
      <c r="D31" s="46"/>
      <c r="E31" s="12"/>
      <c r="F31" s="1"/>
      <c r="G31" s="1"/>
      <c r="H31" s="37"/>
      <c r="I31" s="37"/>
    </row>
    <row r="32" spans="1:9" ht="15">
      <c r="A32" s="40" t="s">
        <v>77</v>
      </c>
      <c r="B32" s="7" t="s">
        <v>31</v>
      </c>
      <c r="C32" s="8">
        <v>326.78</v>
      </c>
      <c r="D32" s="46"/>
      <c r="E32" s="12"/>
      <c r="F32" s="1"/>
      <c r="G32" s="1"/>
      <c r="H32" s="37"/>
      <c r="I32" s="37"/>
    </row>
    <row r="33" spans="1:9" ht="15">
      <c r="A33" s="40" t="s">
        <v>78</v>
      </c>
      <c r="B33" s="7" t="s">
        <v>32</v>
      </c>
      <c r="C33" s="8">
        <v>653.56</v>
      </c>
      <c r="D33" s="46"/>
      <c r="E33" s="12"/>
      <c r="F33" s="1"/>
      <c r="G33" s="1"/>
      <c r="H33" s="37"/>
      <c r="I33" s="37"/>
    </row>
    <row r="34" spans="1:9" ht="15">
      <c r="A34" s="40" t="s">
        <v>80</v>
      </c>
      <c r="B34" s="7" t="s">
        <v>33</v>
      </c>
      <c r="C34" s="8">
        <v>653.56</v>
      </c>
      <c r="D34" s="46"/>
      <c r="E34" s="12"/>
      <c r="F34" s="1"/>
      <c r="G34" s="1"/>
      <c r="H34" s="37"/>
      <c r="I34" s="37"/>
    </row>
    <row r="35" spans="1:9" ht="15">
      <c r="A35" s="40" t="s">
        <v>81</v>
      </c>
      <c r="B35" s="7" t="s">
        <v>34</v>
      </c>
      <c r="C35" s="8"/>
      <c r="D35" s="46"/>
      <c r="E35" s="12"/>
      <c r="F35" s="1"/>
      <c r="G35" s="1"/>
      <c r="H35" s="37"/>
      <c r="I35" s="37"/>
    </row>
    <row r="36" spans="1:9" ht="15">
      <c r="A36" s="40" t="s">
        <v>82</v>
      </c>
      <c r="B36" s="7" t="s">
        <v>87</v>
      </c>
      <c r="C36" s="8"/>
      <c r="D36" s="46"/>
      <c r="E36" s="12"/>
      <c r="F36" s="1"/>
      <c r="G36" s="1"/>
      <c r="H36" s="37"/>
      <c r="I36" s="37"/>
    </row>
    <row r="37" spans="1:9" ht="15">
      <c r="A37" s="40" t="s">
        <v>83</v>
      </c>
      <c r="B37" s="7" t="s">
        <v>89</v>
      </c>
      <c r="C37" s="8">
        <v>326.78</v>
      </c>
      <c r="D37" s="46"/>
      <c r="E37" s="12"/>
      <c r="F37" s="1"/>
      <c r="G37" s="1"/>
      <c r="H37" s="37"/>
      <c r="I37" s="37"/>
    </row>
    <row r="38" spans="1:9" ht="15">
      <c r="A38" s="40" t="s">
        <v>84</v>
      </c>
      <c r="B38" s="7" t="s">
        <v>90</v>
      </c>
      <c r="C38" s="8">
        <v>326.78</v>
      </c>
      <c r="D38" s="46"/>
      <c r="E38" s="12"/>
      <c r="F38" s="1"/>
      <c r="G38" s="1"/>
      <c r="H38" s="37"/>
      <c r="I38" s="37"/>
    </row>
    <row r="39" spans="1:9" ht="15">
      <c r="A39" s="40" t="s">
        <v>85</v>
      </c>
      <c r="B39" s="7" t="s">
        <v>93</v>
      </c>
      <c r="C39" s="8"/>
      <c r="D39" s="46"/>
      <c r="E39" s="12"/>
      <c r="F39" s="1"/>
      <c r="G39" s="1"/>
      <c r="H39" s="37"/>
      <c r="I39" s="37"/>
    </row>
    <row r="40" spans="1:9" ht="15">
      <c r="A40" s="40" t="s">
        <v>86</v>
      </c>
      <c r="B40" s="58" t="s">
        <v>94</v>
      </c>
      <c r="C40" s="8"/>
      <c r="D40" s="46"/>
      <c r="E40" s="12"/>
      <c r="F40" s="1"/>
      <c r="G40" s="1"/>
      <c r="H40" s="37"/>
      <c r="I40" s="37"/>
    </row>
    <row r="41" spans="1:9" ht="15.75" thickBot="1">
      <c r="A41" s="40" t="s">
        <v>91</v>
      </c>
      <c r="B41" s="58" t="s">
        <v>98</v>
      </c>
      <c r="C41" s="57"/>
      <c r="D41" s="46"/>
      <c r="E41" s="12"/>
      <c r="F41" s="1"/>
      <c r="G41" s="1"/>
      <c r="H41" s="37"/>
      <c r="I41" s="37"/>
    </row>
    <row r="42" spans="1:9" ht="15.75" thickBot="1">
      <c r="A42" s="54"/>
      <c r="B42" s="55" t="s">
        <v>35</v>
      </c>
      <c r="C42" s="56">
        <f>SUM(C6:C41)</f>
        <v>13724.730000000003</v>
      </c>
      <c r="D42" s="12"/>
      <c r="E42" s="12"/>
      <c r="F42" s="1"/>
      <c r="G42" s="1"/>
      <c r="H42" s="37"/>
      <c r="I42" s="37"/>
    </row>
    <row r="43" spans="1:9" ht="14.25">
      <c r="A43" s="37"/>
      <c r="B43" s="37"/>
      <c r="C43" s="39"/>
      <c r="D43" s="1"/>
      <c r="E43" s="1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4"/>
  <sheetViews>
    <sheetView workbookViewId="0" topLeftCell="A7">
      <selection activeCell="D43" sqref="D43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6" ht="15">
      <c r="A3" s="97" t="s">
        <v>123</v>
      </c>
      <c r="B3" s="97"/>
      <c r="C3" s="97"/>
      <c r="D3" s="97"/>
      <c r="E3" s="97"/>
      <c r="F3" s="97"/>
    </row>
    <row r="4" spans="1:6" ht="14.25">
      <c r="A4" s="96"/>
      <c r="B4" s="96"/>
      <c r="C4" s="96"/>
      <c r="D4" s="43"/>
      <c r="E4" s="37"/>
      <c r="F4" s="37"/>
    </row>
    <row r="5" spans="1:6" ht="45">
      <c r="A5" s="49" t="s">
        <v>0</v>
      </c>
      <c r="B5" s="49" t="s">
        <v>1</v>
      </c>
      <c r="C5" s="51" t="s">
        <v>96</v>
      </c>
      <c r="D5" s="51" t="s">
        <v>97</v>
      </c>
      <c r="E5" s="37"/>
      <c r="F5" s="37"/>
    </row>
    <row r="6" spans="1:12" ht="15">
      <c r="A6" s="40" t="s">
        <v>79</v>
      </c>
      <c r="B6" s="7" t="s">
        <v>6</v>
      </c>
      <c r="C6" s="8"/>
      <c r="D6" s="6"/>
      <c r="E6" s="37"/>
      <c r="F6" s="37"/>
      <c r="G6" s="3"/>
      <c r="H6" s="3"/>
      <c r="I6" s="3"/>
      <c r="J6" s="3"/>
      <c r="K6" s="3"/>
      <c r="L6" s="3"/>
    </row>
    <row r="7" spans="1:12" ht="15">
      <c r="A7" s="40" t="s">
        <v>52</v>
      </c>
      <c r="B7" s="7" t="s">
        <v>39</v>
      </c>
      <c r="C7" s="47"/>
      <c r="D7" s="6"/>
      <c r="E7" s="37"/>
      <c r="F7" s="37"/>
      <c r="G7" s="3"/>
      <c r="H7" s="3"/>
      <c r="I7" s="3"/>
      <c r="J7" s="3"/>
      <c r="K7" s="3"/>
      <c r="L7" s="3"/>
    </row>
    <row r="8" spans="1:12" ht="15">
      <c r="A8" s="40" t="s">
        <v>53</v>
      </c>
      <c r="B8" s="7" t="s">
        <v>8</v>
      </c>
      <c r="C8" s="8"/>
      <c r="D8" s="6"/>
      <c r="E8" s="37"/>
      <c r="F8" s="37"/>
      <c r="G8" s="3"/>
      <c r="H8" s="3"/>
      <c r="I8" s="3"/>
      <c r="J8" s="3"/>
      <c r="K8" s="3"/>
      <c r="L8" s="3"/>
    </row>
    <row r="9" spans="1:12" ht="15">
      <c r="A9" s="40" t="s">
        <v>54</v>
      </c>
      <c r="B9" s="7" t="s">
        <v>9</v>
      </c>
      <c r="C9" s="8"/>
      <c r="D9" s="6"/>
      <c r="E9" s="37"/>
      <c r="F9" s="37"/>
      <c r="G9" s="3"/>
      <c r="H9" s="3"/>
      <c r="I9" s="3"/>
      <c r="J9" s="3"/>
      <c r="K9" s="3"/>
      <c r="L9" s="3"/>
    </row>
    <row r="10" spans="1:12" ht="15">
      <c r="A10" s="40" t="s">
        <v>55</v>
      </c>
      <c r="B10" s="7" t="s">
        <v>10</v>
      </c>
      <c r="C10" s="8"/>
      <c r="D10" s="6"/>
      <c r="E10" s="37"/>
      <c r="F10" s="37"/>
      <c r="G10" s="3"/>
      <c r="H10" s="3"/>
      <c r="I10" s="3"/>
      <c r="J10" s="3"/>
      <c r="K10" s="3"/>
      <c r="L10" s="3"/>
    </row>
    <row r="11" spans="1:12" ht="15">
      <c r="A11" s="40" t="s">
        <v>56</v>
      </c>
      <c r="B11" s="7" t="s">
        <v>11</v>
      </c>
      <c r="C11" s="8"/>
      <c r="D11" s="6"/>
      <c r="E11" s="37"/>
      <c r="F11" s="37"/>
      <c r="G11" s="3"/>
      <c r="H11" s="3"/>
      <c r="I11" s="3"/>
      <c r="J11" s="3"/>
      <c r="K11" s="3"/>
      <c r="L11" s="3"/>
    </row>
    <row r="12" spans="1:12" ht="15">
      <c r="A12" s="40" t="s">
        <v>57</v>
      </c>
      <c r="B12" s="7" t="s">
        <v>12</v>
      </c>
      <c r="C12" s="8"/>
      <c r="D12" s="6"/>
      <c r="E12" s="37"/>
      <c r="F12" s="37"/>
      <c r="G12" s="3"/>
      <c r="H12" s="3"/>
      <c r="I12" s="3"/>
      <c r="J12" s="3"/>
      <c r="K12" s="3"/>
      <c r="L12" s="3"/>
    </row>
    <row r="13" spans="1:12" ht="15">
      <c r="A13" s="40" t="s">
        <v>58</v>
      </c>
      <c r="B13" s="7" t="s">
        <v>13</v>
      </c>
      <c r="C13" s="8"/>
      <c r="D13" s="6"/>
      <c r="E13" s="37"/>
      <c r="F13" s="37"/>
      <c r="G13" s="3"/>
      <c r="H13" s="3"/>
      <c r="I13" s="3"/>
      <c r="J13" s="3"/>
      <c r="K13" s="3"/>
      <c r="L13" s="3"/>
    </row>
    <row r="14" spans="1:12" ht="15">
      <c r="A14" s="40" t="s">
        <v>59</v>
      </c>
      <c r="B14" s="7" t="s">
        <v>114</v>
      </c>
      <c r="C14" s="8"/>
      <c r="D14" s="7"/>
      <c r="E14" s="37"/>
      <c r="F14" s="37"/>
      <c r="G14" s="3"/>
      <c r="H14" s="3"/>
      <c r="I14" s="3"/>
      <c r="J14" s="3"/>
      <c r="K14" s="3"/>
      <c r="L14" s="3"/>
    </row>
    <row r="15" spans="1:12" ht="15">
      <c r="A15" s="40" t="s">
        <v>60</v>
      </c>
      <c r="B15" s="7" t="s">
        <v>14</v>
      </c>
      <c r="C15" s="8"/>
      <c r="D15" s="6"/>
      <c r="E15" s="37"/>
      <c r="F15" s="37"/>
      <c r="G15" s="3"/>
      <c r="H15" s="3"/>
      <c r="I15" s="3"/>
      <c r="J15" s="3"/>
      <c r="K15" s="3"/>
      <c r="L15" s="3"/>
    </row>
    <row r="16" spans="1:12" ht="15">
      <c r="A16" s="40" t="s">
        <v>61</v>
      </c>
      <c r="B16" s="7" t="s">
        <v>15</v>
      </c>
      <c r="C16" s="8">
        <v>2866.47</v>
      </c>
      <c r="D16" s="6"/>
      <c r="E16" s="37"/>
      <c r="F16" s="37"/>
      <c r="G16" s="3"/>
      <c r="H16" s="3"/>
      <c r="I16" s="3"/>
      <c r="J16" s="3"/>
      <c r="K16" s="3"/>
      <c r="L16" s="3"/>
    </row>
    <row r="17" spans="1:12" ht="15">
      <c r="A17" s="40" t="s">
        <v>62</v>
      </c>
      <c r="B17" s="7" t="s">
        <v>40</v>
      </c>
      <c r="C17" s="8"/>
      <c r="D17" s="6"/>
      <c r="E17" s="37"/>
      <c r="F17" s="37"/>
      <c r="G17" s="3"/>
      <c r="H17" s="3"/>
      <c r="I17" s="3"/>
      <c r="J17" s="3"/>
      <c r="K17" s="3"/>
      <c r="L17" s="3"/>
    </row>
    <row r="18" spans="1:12" ht="15">
      <c r="A18" s="40" t="s">
        <v>63</v>
      </c>
      <c r="B18" s="7" t="s">
        <v>17</v>
      </c>
      <c r="C18" s="8"/>
      <c r="D18" s="6"/>
      <c r="E18" s="37"/>
      <c r="F18" s="37"/>
      <c r="G18" s="3"/>
      <c r="H18" s="3"/>
      <c r="I18" s="3"/>
      <c r="J18" s="3"/>
      <c r="K18" s="3"/>
      <c r="L18" s="3"/>
    </row>
    <row r="19" spans="1:12" ht="15">
      <c r="A19" s="40" t="s">
        <v>64</v>
      </c>
      <c r="B19" s="7" t="s">
        <v>18</v>
      </c>
      <c r="C19" s="8"/>
      <c r="D19" s="6"/>
      <c r="E19" s="37"/>
      <c r="F19" s="37"/>
      <c r="G19" s="3"/>
      <c r="H19" s="3"/>
      <c r="I19" s="3"/>
      <c r="J19" s="3"/>
      <c r="K19" s="3"/>
      <c r="L19" s="3"/>
    </row>
    <row r="20" spans="1:12" ht="15">
      <c r="A20" s="40" t="s">
        <v>65</v>
      </c>
      <c r="B20" s="7" t="s">
        <v>19</v>
      </c>
      <c r="C20" s="8">
        <v>6856.2</v>
      </c>
      <c r="D20" s="7"/>
      <c r="E20" s="37"/>
      <c r="F20" s="37"/>
      <c r="G20" s="3"/>
      <c r="H20" s="3"/>
      <c r="I20" s="3"/>
      <c r="J20" s="3"/>
      <c r="K20" s="3"/>
      <c r="L20" s="3"/>
    </row>
    <row r="21" spans="1:12" ht="15">
      <c r="A21" s="40" t="s">
        <v>66</v>
      </c>
      <c r="B21" s="7" t="s">
        <v>20</v>
      </c>
      <c r="C21" s="8"/>
      <c r="D21" s="6"/>
      <c r="E21" s="37"/>
      <c r="F21" s="37"/>
      <c r="G21" s="3"/>
      <c r="H21" s="3"/>
      <c r="I21" s="3"/>
      <c r="J21" s="3"/>
      <c r="K21" s="3"/>
      <c r="L21" s="3"/>
    </row>
    <row r="22" spans="1:12" ht="15">
      <c r="A22" s="40" t="s">
        <v>67</v>
      </c>
      <c r="B22" s="7" t="s">
        <v>21</v>
      </c>
      <c r="C22" s="8"/>
      <c r="D22" s="6"/>
      <c r="E22" s="37"/>
      <c r="F22" s="37"/>
      <c r="G22" s="3"/>
      <c r="H22" s="3"/>
      <c r="I22" s="3"/>
      <c r="J22" s="3"/>
      <c r="K22" s="3"/>
      <c r="L22" s="3"/>
    </row>
    <row r="23" spans="1:12" ht="15">
      <c r="A23" s="40" t="s">
        <v>68</v>
      </c>
      <c r="B23" s="7" t="s">
        <v>22</v>
      </c>
      <c r="C23" s="8"/>
      <c r="D23" s="6"/>
      <c r="E23" s="37"/>
      <c r="F23" s="37"/>
      <c r="G23" s="3"/>
      <c r="H23" s="3"/>
      <c r="I23" s="3"/>
      <c r="J23" s="3"/>
      <c r="K23" s="3"/>
      <c r="L23" s="3"/>
    </row>
    <row r="24" spans="1:12" ht="15">
      <c r="A24" s="40" t="s">
        <v>69</v>
      </c>
      <c r="B24" s="7" t="s">
        <v>23</v>
      </c>
      <c r="C24" s="8"/>
      <c r="D24" s="6"/>
      <c r="E24" s="37"/>
      <c r="F24" s="37"/>
      <c r="G24" s="3"/>
      <c r="H24" s="3"/>
      <c r="I24" s="3"/>
      <c r="J24" s="3"/>
      <c r="K24" s="3"/>
      <c r="L24" s="3"/>
    </row>
    <row r="25" spans="1:12" ht="15">
      <c r="A25" s="40" t="s">
        <v>70</v>
      </c>
      <c r="B25" s="7" t="s">
        <v>24</v>
      </c>
      <c r="C25" s="8"/>
      <c r="D25" s="6"/>
      <c r="E25" s="37"/>
      <c r="F25" s="37"/>
      <c r="G25" s="3"/>
      <c r="H25" s="3"/>
      <c r="I25" s="3"/>
      <c r="J25" s="3"/>
      <c r="K25" s="3"/>
      <c r="L25" s="3"/>
    </row>
    <row r="26" spans="1:12" ht="15">
      <c r="A26" s="40" t="s">
        <v>71</v>
      </c>
      <c r="B26" s="7" t="s">
        <v>25</v>
      </c>
      <c r="C26" s="8"/>
      <c r="D26" s="7">
        <v>5614.63</v>
      </c>
      <c r="E26" s="37"/>
      <c r="F26" s="37"/>
      <c r="G26" s="3"/>
      <c r="H26" s="3"/>
      <c r="I26" s="3"/>
      <c r="J26" s="3"/>
      <c r="K26" s="3"/>
      <c r="L26" s="3"/>
    </row>
    <row r="27" spans="1:12" ht="15">
      <c r="A27" s="40" t="s">
        <v>72</v>
      </c>
      <c r="B27" s="7" t="s">
        <v>26</v>
      </c>
      <c r="C27" s="8"/>
      <c r="D27" s="6"/>
      <c r="E27" s="37"/>
      <c r="F27" s="37"/>
      <c r="G27" s="3"/>
      <c r="H27" s="3"/>
      <c r="I27" s="3"/>
      <c r="J27" s="3"/>
      <c r="K27" s="3"/>
      <c r="L27" s="3"/>
    </row>
    <row r="28" spans="1:12" ht="15">
      <c r="A28" s="40" t="s">
        <v>73</v>
      </c>
      <c r="B28" s="7" t="s">
        <v>27</v>
      </c>
      <c r="C28" s="8"/>
      <c r="D28" s="6"/>
      <c r="E28" s="37"/>
      <c r="F28" s="37"/>
      <c r="G28" s="3"/>
      <c r="H28" s="3"/>
      <c r="I28" s="3"/>
      <c r="J28" s="3"/>
      <c r="K28" s="3"/>
      <c r="L28" s="3"/>
    </row>
    <row r="29" spans="1:12" ht="15">
      <c r="A29" s="40" t="s">
        <v>74</v>
      </c>
      <c r="B29" s="7" t="s">
        <v>28</v>
      </c>
      <c r="C29" s="8">
        <v>337.68</v>
      </c>
      <c r="D29" s="7"/>
      <c r="E29" s="37"/>
      <c r="F29" s="37"/>
      <c r="G29" s="3"/>
      <c r="H29" s="3"/>
      <c r="I29" s="3"/>
      <c r="J29" s="3"/>
      <c r="K29" s="3"/>
      <c r="L29" s="3"/>
    </row>
    <row r="30" spans="1:12" ht="15">
      <c r="A30" s="40" t="s">
        <v>75</v>
      </c>
      <c r="B30" s="7" t="s">
        <v>29</v>
      </c>
      <c r="C30" s="8"/>
      <c r="D30" s="6"/>
      <c r="E30" s="37"/>
      <c r="F30" s="37"/>
      <c r="G30" s="3"/>
      <c r="H30" s="3"/>
      <c r="I30" s="3"/>
      <c r="J30" s="3"/>
      <c r="K30" s="3"/>
      <c r="L30" s="3"/>
    </row>
    <row r="31" spans="1:12" ht="15">
      <c r="A31" s="40" t="s">
        <v>76</v>
      </c>
      <c r="B31" s="7" t="s">
        <v>30</v>
      </c>
      <c r="C31" s="8"/>
      <c r="D31" s="6"/>
      <c r="E31" s="37"/>
      <c r="F31" s="37"/>
      <c r="G31" s="3"/>
      <c r="H31" s="3"/>
      <c r="I31" s="3"/>
      <c r="J31" s="3"/>
      <c r="K31" s="3"/>
      <c r="L31" s="3"/>
    </row>
    <row r="32" spans="1:12" ht="15">
      <c r="A32" s="40" t="s">
        <v>77</v>
      </c>
      <c r="B32" s="7" t="s">
        <v>31</v>
      </c>
      <c r="C32" s="8"/>
      <c r="D32" s="6"/>
      <c r="E32" s="37"/>
      <c r="F32" s="37"/>
      <c r="G32" s="3"/>
      <c r="H32" s="3"/>
      <c r="I32" s="3"/>
      <c r="J32" s="3"/>
      <c r="K32" s="3"/>
      <c r="L32" s="3"/>
    </row>
    <row r="33" spans="1:12" ht="15">
      <c r="A33" s="40" t="s">
        <v>78</v>
      </c>
      <c r="B33" s="7" t="s">
        <v>32</v>
      </c>
      <c r="C33" s="8"/>
      <c r="D33" s="7"/>
      <c r="E33" s="37"/>
      <c r="F33" s="37"/>
      <c r="G33" s="3"/>
      <c r="H33" s="3"/>
      <c r="I33" s="3"/>
      <c r="J33" s="3"/>
      <c r="K33" s="3"/>
      <c r="L33" s="3"/>
    </row>
    <row r="34" spans="1:12" ht="15">
      <c r="A34" s="40" t="s">
        <v>80</v>
      </c>
      <c r="B34" s="7" t="s">
        <v>33</v>
      </c>
      <c r="C34" s="8"/>
      <c r="D34" s="6"/>
      <c r="E34" s="37"/>
      <c r="F34" s="37"/>
      <c r="G34" s="3"/>
      <c r="H34" s="3"/>
      <c r="I34" s="3"/>
      <c r="J34" s="3"/>
      <c r="K34" s="3"/>
      <c r="L34" s="3"/>
    </row>
    <row r="35" spans="1:12" ht="15">
      <c r="A35" s="40" t="s">
        <v>81</v>
      </c>
      <c r="B35" s="7" t="s">
        <v>34</v>
      </c>
      <c r="C35" s="8"/>
      <c r="D35" s="6"/>
      <c r="E35" s="37"/>
      <c r="F35" s="37"/>
      <c r="G35" s="3"/>
      <c r="H35" s="3"/>
      <c r="I35" s="3"/>
      <c r="J35" s="3"/>
      <c r="K35" s="3"/>
      <c r="L35" s="3"/>
    </row>
    <row r="36" spans="1:12" ht="15">
      <c r="A36" s="40" t="s">
        <v>82</v>
      </c>
      <c r="B36" s="7" t="s">
        <v>87</v>
      </c>
      <c r="C36" s="8"/>
      <c r="D36" s="6"/>
      <c r="E36" s="37"/>
      <c r="F36" s="37"/>
      <c r="G36" s="3"/>
      <c r="H36" s="3"/>
      <c r="I36" s="3"/>
      <c r="J36" s="3"/>
      <c r="K36" s="3"/>
      <c r="L36" s="3"/>
    </row>
    <row r="37" spans="1:12" ht="15">
      <c r="A37" s="40" t="s">
        <v>83</v>
      </c>
      <c r="B37" s="7" t="s">
        <v>89</v>
      </c>
      <c r="C37" s="8"/>
      <c r="D37" s="7"/>
      <c r="E37" s="37"/>
      <c r="F37" s="37"/>
      <c r="G37" s="3"/>
      <c r="H37" s="3"/>
      <c r="I37" s="3"/>
      <c r="J37" s="3"/>
      <c r="K37" s="3"/>
      <c r="L37" s="3"/>
    </row>
    <row r="38" spans="1:12" ht="15">
      <c r="A38" s="40" t="s">
        <v>84</v>
      </c>
      <c r="B38" s="7" t="s">
        <v>90</v>
      </c>
      <c r="C38" s="47"/>
      <c r="D38" s="6"/>
      <c r="E38" s="37"/>
      <c r="F38" s="37"/>
      <c r="G38" s="3"/>
      <c r="H38" s="3"/>
      <c r="I38" s="3"/>
      <c r="J38" s="3"/>
      <c r="K38" s="3"/>
      <c r="L38" s="3"/>
    </row>
    <row r="39" spans="1:12" ht="15">
      <c r="A39" s="40" t="s">
        <v>85</v>
      </c>
      <c r="B39" s="7" t="s">
        <v>93</v>
      </c>
      <c r="C39" s="47"/>
      <c r="D39" s="6"/>
      <c r="E39" s="37"/>
      <c r="F39" s="37"/>
      <c r="G39" s="3"/>
      <c r="H39" s="3"/>
      <c r="I39" s="3"/>
      <c r="J39" s="3"/>
      <c r="K39" s="3"/>
      <c r="L39" s="3"/>
    </row>
    <row r="40" spans="1:12" ht="15">
      <c r="A40" s="40" t="s">
        <v>86</v>
      </c>
      <c r="B40" s="7" t="s">
        <v>94</v>
      </c>
      <c r="C40" s="47"/>
      <c r="D40" s="6"/>
      <c r="E40" s="37"/>
      <c r="F40" s="37"/>
      <c r="G40" s="3"/>
      <c r="H40" s="3"/>
      <c r="I40" s="3"/>
      <c r="J40" s="3"/>
      <c r="K40" s="3"/>
      <c r="L40" s="3"/>
    </row>
    <row r="41" spans="1:12" ht="15.75" thickBot="1">
      <c r="A41" s="40" t="s">
        <v>91</v>
      </c>
      <c r="B41" s="7" t="s">
        <v>98</v>
      </c>
      <c r="C41" s="72"/>
      <c r="D41" s="59"/>
      <c r="E41" s="37"/>
      <c r="F41" s="37"/>
      <c r="G41" s="3"/>
      <c r="H41" s="3"/>
      <c r="I41" s="3"/>
      <c r="J41" s="3"/>
      <c r="K41" s="3"/>
      <c r="L41" s="3"/>
    </row>
    <row r="42" spans="1:12" ht="15.75" thickBot="1">
      <c r="A42" s="71"/>
      <c r="B42" s="73" t="s">
        <v>35</v>
      </c>
      <c r="C42" s="74">
        <f>SUM(C6:C41)</f>
        <v>10060.35</v>
      </c>
      <c r="D42" s="56">
        <f>SUM(D6:D41)</f>
        <v>5614.63</v>
      </c>
      <c r="E42" s="37"/>
      <c r="F42" s="37"/>
      <c r="G42" s="3"/>
      <c r="H42" s="3"/>
      <c r="I42" s="3"/>
      <c r="J42" s="3"/>
      <c r="K42" s="3"/>
      <c r="L42" s="3"/>
    </row>
    <row r="43" spans="1:12" ht="14.25">
      <c r="A43" s="37"/>
      <c r="B43" s="37"/>
      <c r="C43" s="37"/>
      <c r="D43" s="1"/>
      <c r="E43" s="37"/>
      <c r="F43" s="37"/>
      <c r="G43" s="3"/>
      <c r="H43" s="3"/>
      <c r="I43" s="3"/>
      <c r="J43" s="3"/>
      <c r="K43" s="3"/>
      <c r="L43" s="3"/>
    </row>
    <row r="44" spans="1:6" ht="14.25">
      <c r="A44" s="37"/>
      <c r="B44" s="37"/>
      <c r="C44" s="37"/>
      <c r="D44" s="37"/>
      <c r="E44" s="37"/>
      <c r="F44" s="37"/>
    </row>
  </sheetData>
  <mergeCells count="2">
    <mergeCell ref="A3:F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4"/>
  <sheetViews>
    <sheetView workbookViewId="0" topLeftCell="A1">
      <selection activeCell="D31" sqref="D31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22.7109375" style="0" customWidth="1"/>
    <col min="4" max="4" width="19.421875" style="0" customWidth="1"/>
    <col min="5" max="5" width="16.28125" style="0" customWidth="1"/>
    <col min="6" max="6" width="9.8515625" style="0" customWidth="1"/>
  </cols>
  <sheetData>
    <row r="3" spans="1:6" ht="15">
      <c r="A3" s="93" t="s">
        <v>113</v>
      </c>
      <c r="B3" s="93"/>
      <c r="C3" s="93"/>
      <c r="D3" s="93"/>
      <c r="E3" s="93"/>
      <c r="F3" s="93"/>
    </row>
    <row r="4" spans="1:6" ht="15">
      <c r="A4" s="35"/>
      <c r="B4" s="36"/>
      <c r="C4" s="36"/>
      <c r="D4" s="35"/>
      <c r="E4" s="35"/>
      <c r="F4" s="35"/>
    </row>
    <row r="5" spans="1:6" ht="15" thickBot="1">
      <c r="A5" s="37"/>
      <c r="B5" s="37"/>
      <c r="C5" s="38"/>
      <c r="D5" s="37"/>
      <c r="E5" s="39"/>
      <c r="F5" s="37"/>
    </row>
    <row r="6" spans="1:6" ht="46.5" customHeight="1" thickBot="1">
      <c r="A6" s="67" t="s">
        <v>0</v>
      </c>
      <c r="B6" s="68" t="s">
        <v>1</v>
      </c>
      <c r="C6" s="69" t="s">
        <v>36</v>
      </c>
      <c r="D6" s="69" t="s">
        <v>37</v>
      </c>
      <c r="E6" s="70" t="s">
        <v>38</v>
      </c>
      <c r="F6" s="37"/>
    </row>
    <row r="7" spans="1:9" ht="15">
      <c r="A7" s="63" t="s">
        <v>79</v>
      </c>
      <c r="B7" s="64" t="s">
        <v>6</v>
      </c>
      <c r="C7" s="65">
        <v>4073.59</v>
      </c>
      <c r="D7" s="65">
        <v>3258.96</v>
      </c>
      <c r="E7" s="66">
        <f>C7+D7</f>
        <v>7332.55</v>
      </c>
      <c r="F7" s="37"/>
      <c r="H7" s="3"/>
      <c r="I7" s="3"/>
    </row>
    <row r="8" spans="1:8" ht="15">
      <c r="A8" s="40" t="s">
        <v>52</v>
      </c>
      <c r="B8" s="7" t="s">
        <v>39</v>
      </c>
      <c r="C8" s="6">
        <v>2925.65</v>
      </c>
      <c r="D8" s="6">
        <v>2340.84</v>
      </c>
      <c r="E8" s="66">
        <f aca="true" t="shared" si="0" ref="E8:E43">C8+D8</f>
        <v>5266.49</v>
      </c>
      <c r="F8" s="37"/>
      <c r="H8" s="3"/>
    </row>
    <row r="9" spans="1:8" ht="15">
      <c r="A9" s="63" t="s">
        <v>53</v>
      </c>
      <c r="B9" s="7" t="s">
        <v>8</v>
      </c>
      <c r="C9" s="1">
        <v>4146.8</v>
      </c>
      <c r="D9" s="6">
        <v>3317.27</v>
      </c>
      <c r="E9" s="66">
        <f t="shared" si="0"/>
        <v>7464.07</v>
      </c>
      <c r="F9" s="37"/>
      <c r="H9" s="3"/>
    </row>
    <row r="10" spans="1:8" ht="15">
      <c r="A10" s="40" t="s">
        <v>54</v>
      </c>
      <c r="B10" s="7" t="s">
        <v>9</v>
      </c>
      <c r="C10" s="6">
        <v>1630.92</v>
      </c>
      <c r="D10" s="6">
        <v>1304.86</v>
      </c>
      <c r="E10" s="66">
        <f t="shared" si="0"/>
        <v>2935.7799999999997</v>
      </c>
      <c r="F10" s="37"/>
      <c r="H10" s="3"/>
    </row>
    <row r="11" spans="1:8" ht="15">
      <c r="A11" s="63" t="s">
        <v>55</v>
      </c>
      <c r="B11" s="7" t="s">
        <v>10</v>
      </c>
      <c r="C11" s="6">
        <v>3823.67</v>
      </c>
      <c r="D11" s="6">
        <v>3042.45</v>
      </c>
      <c r="E11" s="66">
        <f t="shared" si="0"/>
        <v>6866.12</v>
      </c>
      <c r="F11" s="37"/>
      <c r="H11" s="3"/>
    </row>
    <row r="12" spans="1:8" ht="15">
      <c r="A12" s="40" t="s">
        <v>56</v>
      </c>
      <c r="B12" s="7" t="s">
        <v>11</v>
      </c>
      <c r="C12" s="6">
        <v>1265.65</v>
      </c>
      <c r="D12" s="6">
        <v>1012.59</v>
      </c>
      <c r="E12" s="66">
        <f t="shared" si="0"/>
        <v>2278.2400000000002</v>
      </c>
      <c r="F12" s="37"/>
      <c r="H12" s="3"/>
    </row>
    <row r="13" spans="1:8" ht="15">
      <c r="A13" s="63" t="s">
        <v>57</v>
      </c>
      <c r="B13" s="7" t="s">
        <v>12</v>
      </c>
      <c r="C13" s="6">
        <v>1554.15</v>
      </c>
      <c r="D13" s="6">
        <v>1243.32</v>
      </c>
      <c r="E13" s="66">
        <f t="shared" si="0"/>
        <v>2797.4700000000003</v>
      </c>
      <c r="F13" s="37"/>
      <c r="H13" s="3"/>
    </row>
    <row r="14" spans="1:8" ht="15">
      <c r="A14" s="40" t="s">
        <v>58</v>
      </c>
      <c r="B14" s="7" t="s">
        <v>13</v>
      </c>
      <c r="C14" s="6">
        <v>5143.04</v>
      </c>
      <c r="D14" s="6">
        <v>4114.41</v>
      </c>
      <c r="E14" s="66">
        <f t="shared" si="0"/>
        <v>9257.45</v>
      </c>
      <c r="F14" s="37"/>
      <c r="H14" s="3"/>
    </row>
    <row r="15" spans="1:8" ht="15">
      <c r="A15" s="63" t="s">
        <v>59</v>
      </c>
      <c r="B15" s="7" t="s">
        <v>114</v>
      </c>
      <c r="C15" s="6">
        <v>6013.07</v>
      </c>
      <c r="D15" s="6">
        <v>4811</v>
      </c>
      <c r="E15" s="66">
        <f t="shared" si="0"/>
        <v>10824.07</v>
      </c>
      <c r="F15" s="37"/>
      <c r="H15" s="3"/>
    </row>
    <row r="16" spans="1:8" ht="15">
      <c r="A16" s="40" t="s">
        <v>60</v>
      </c>
      <c r="B16" s="7" t="s">
        <v>14</v>
      </c>
      <c r="C16" s="6">
        <v>848.83</v>
      </c>
      <c r="D16" s="6">
        <v>679.09</v>
      </c>
      <c r="E16" s="66">
        <f t="shared" si="0"/>
        <v>1527.92</v>
      </c>
      <c r="F16" s="37"/>
      <c r="H16" s="3"/>
    </row>
    <row r="17" spans="1:8" ht="15">
      <c r="A17" s="63" t="s">
        <v>61</v>
      </c>
      <c r="B17" s="7" t="s">
        <v>15</v>
      </c>
      <c r="C17" s="6">
        <v>2528.11</v>
      </c>
      <c r="D17" s="6">
        <v>2022.76</v>
      </c>
      <c r="E17" s="66">
        <f t="shared" si="0"/>
        <v>4550.87</v>
      </c>
      <c r="F17" s="37"/>
      <c r="H17" s="3"/>
    </row>
    <row r="18" spans="1:8" ht="15">
      <c r="A18" s="40" t="s">
        <v>62</v>
      </c>
      <c r="B18" s="7" t="s">
        <v>40</v>
      </c>
      <c r="C18" s="6">
        <v>10445.21</v>
      </c>
      <c r="D18" s="6">
        <v>8357.24</v>
      </c>
      <c r="E18" s="66">
        <f t="shared" si="0"/>
        <v>18802.449999999997</v>
      </c>
      <c r="F18" s="37"/>
      <c r="H18" s="3"/>
    </row>
    <row r="19" spans="1:8" ht="15">
      <c r="A19" s="63" t="s">
        <v>63</v>
      </c>
      <c r="B19" s="7" t="s">
        <v>17</v>
      </c>
      <c r="C19" s="6">
        <v>4473.39</v>
      </c>
      <c r="D19" s="6">
        <v>3578.76</v>
      </c>
      <c r="E19" s="66">
        <f t="shared" si="0"/>
        <v>8052.150000000001</v>
      </c>
      <c r="F19" s="37"/>
      <c r="H19" s="3"/>
    </row>
    <row r="20" spans="1:8" ht="15">
      <c r="A20" s="40" t="s">
        <v>64</v>
      </c>
      <c r="B20" s="7" t="s">
        <v>18</v>
      </c>
      <c r="C20" s="6">
        <v>594.52</v>
      </c>
      <c r="D20" s="6">
        <v>475.67</v>
      </c>
      <c r="E20" s="66">
        <f t="shared" si="0"/>
        <v>1070.19</v>
      </c>
      <c r="F20" s="37"/>
      <c r="H20" s="3"/>
    </row>
    <row r="21" spans="1:8" ht="15">
      <c r="A21" s="63" t="s">
        <v>65</v>
      </c>
      <c r="B21" s="7" t="s">
        <v>19</v>
      </c>
      <c r="C21" s="6">
        <v>2692.27</v>
      </c>
      <c r="D21" s="6">
        <v>2154.02</v>
      </c>
      <c r="E21" s="66">
        <f t="shared" si="0"/>
        <v>4846.29</v>
      </c>
      <c r="F21" s="37"/>
      <c r="H21" s="3"/>
    </row>
    <row r="22" spans="1:8" ht="15">
      <c r="A22" s="40" t="s">
        <v>66</v>
      </c>
      <c r="B22" s="7" t="s">
        <v>20</v>
      </c>
      <c r="C22" s="6">
        <v>4537.61</v>
      </c>
      <c r="D22" s="6">
        <v>3630.03</v>
      </c>
      <c r="E22" s="66">
        <f t="shared" si="0"/>
        <v>8167.639999999999</v>
      </c>
      <c r="F22" s="37"/>
      <c r="H22" s="3"/>
    </row>
    <row r="23" spans="1:8" ht="15">
      <c r="A23" s="63" t="s">
        <v>67</v>
      </c>
      <c r="B23" s="7" t="s">
        <v>21</v>
      </c>
      <c r="C23" s="6">
        <v>640.68</v>
      </c>
      <c r="D23" s="6">
        <v>512.55</v>
      </c>
      <c r="E23" s="66">
        <f t="shared" si="0"/>
        <v>1153.23</v>
      </c>
      <c r="F23" s="37"/>
      <c r="H23" s="3"/>
    </row>
    <row r="24" spans="1:8" ht="15">
      <c r="A24" s="40" t="s">
        <v>68</v>
      </c>
      <c r="B24" s="7" t="s">
        <v>22</v>
      </c>
      <c r="C24" s="6">
        <v>611.1</v>
      </c>
      <c r="D24" s="6">
        <v>488.9</v>
      </c>
      <c r="E24" s="66">
        <f t="shared" si="0"/>
        <v>1100</v>
      </c>
      <c r="F24" s="37"/>
      <c r="H24" s="3"/>
    </row>
    <row r="25" spans="1:8" ht="15">
      <c r="A25" s="63" t="s">
        <v>69</v>
      </c>
      <c r="B25" s="7" t="s">
        <v>23</v>
      </c>
      <c r="C25" s="6">
        <v>1607.3</v>
      </c>
      <c r="D25" s="6">
        <v>1285.81</v>
      </c>
      <c r="E25" s="66">
        <f t="shared" si="0"/>
        <v>2893.1099999999997</v>
      </c>
      <c r="F25" s="37"/>
      <c r="H25" s="3"/>
    </row>
    <row r="26" spans="1:8" ht="15">
      <c r="A26" s="40" t="s">
        <v>70</v>
      </c>
      <c r="B26" s="7" t="s">
        <v>24</v>
      </c>
      <c r="C26" s="6">
        <v>2031.68</v>
      </c>
      <c r="D26" s="6">
        <v>1625.24</v>
      </c>
      <c r="E26" s="66">
        <f t="shared" si="0"/>
        <v>3656.92</v>
      </c>
      <c r="F26" s="37"/>
      <c r="H26" s="3"/>
    </row>
    <row r="27" spans="1:8" ht="15">
      <c r="A27" s="63" t="s">
        <v>71</v>
      </c>
      <c r="B27" s="7" t="s">
        <v>25</v>
      </c>
      <c r="C27" s="6">
        <v>5413.06</v>
      </c>
      <c r="D27" s="6">
        <v>4331.69</v>
      </c>
      <c r="E27" s="66">
        <f t="shared" si="0"/>
        <v>9744.75</v>
      </c>
      <c r="F27" s="37"/>
      <c r="H27" s="3"/>
    </row>
    <row r="28" spans="1:8" ht="15">
      <c r="A28" s="40" t="s">
        <v>72</v>
      </c>
      <c r="B28" s="7" t="s">
        <v>26</v>
      </c>
      <c r="C28" s="6">
        <v>1288</v>
      </c>
      <c r="D28" s="6">
        <v>1030.38</v>
      </c>
      <c r="E28" s="66">
        <f t="shared" si="0"/>
        <v>2318.38</v>
      </c>
      <c r="F28" s="37"/>
      <c r="H28" s="3"/>
    </row>
    <row r="29" spans="1:8" ht="15">
      <c r="A29" s="63" t="s">
        <v>73</v>
      </c>
      <c r="B29" s="7" t="s">
        <v>27</v>
      </c>
      <c r="C29" s="6">
        <v>1345.71</v>
      </c>
      <c r="D29" s="6">
        <v>1076.58</v>
      </c>
      <c r="E29" s="66">
        <f t="shared" si="0"/>
        <v>2422.29</v>
      </c>
      <c r="F29" s="37"/>
      <c r="H29" s="3"/>
    </row>
    <row r="30" spans="1:8" ht="15">
      <c r="A30" s="40" t="s">
        <v>74</v>
      </c>
      <c r="B30" s="7" t="s">
        <v>28</v>
      </c>
      <c r="C30" s="6">
        <v>6843.38</v>
      </c>
      <c r="D30" s="6">
        <v>5475.75</v>
      </c>
      <c r="E30" s="66">
        <f t="shared" si="0"/>
        <v>12319.130000000001</v>
      </c>
      <c r="F30" s="37"/>
      <c r="H30" s="3"/>
    </row>
    <row r="31" spans="1:8" ht="15">
      <c r="A31" s="63" t="s">
        <v>75</v>
      </c>
      <c r="B31" s="7" t="s">
        <v>29</v>
      </c>
      <c r="C31" s="6">
        <v>86.29</v>
      </c>
      <c r="D31" s="6">
        <v>69.08</v>
      </c>
      <c r="E31" s="66">
        <f t="shared" si="0"/>
        <v>155.37</v>
      </c>
      <c r="F31" s="37"/>
      <c r="H31" s="3"/>
    </row>
    <row r="32" spans="1:8" ht="15">
      <c r="A32" s="40" t="s">
        <v>76</v>
      </c>
      <c r="B32" s="7" t="s">
        <v>30</v>
      </c>
      <c r="C32" s="6">
        <v>1951.82</v>
      </c>
      <c r="D32" s="6">
        <v>1561.49</v>
      </c>
      <c r="E32" s="66">
        <f t="shared" si="0"/>
        <v>3513.31</v>
      </c>
      <c r="F32" s="37"/>
      <c r="H32" s="3"/>
    </row>
    <row r="33" spans="1:8" ht="15">
      <c r="A33" s="63" t="s">
        <v>77</v>
      </c>
      <c r="B33" s="7" t="s">
        <v>31</v>
      </c>
      <c r="C33" s="6">
        <v>2854.78</v>
      </c>
      <c r="D33" s="6">
        <v>2283.95</v>
      </c>
      <c r="E33" s="66">
        <f t="shared" si="0"/>
        <v>5138.73</v>
      </c>
      <c r="F33" s="37"/>
      <c r="H33" s="3"/>
    </row>
    <row r="34" spans="1:8" ht="15">
      <c r="A34" s="40" t="s">
        <v>78</v>
      </c>
      <c r="B34" s="7" t="s">
        <v>32</v>
      </c>
      <c r="C34" s="6">
        <v>6236.96</v>
      </c>
      <c r="D34" s="6">
        <v>4989.76</v>
      </c>
      <c r="E34" s="66">
        <f t="shared" si="0"/>
        <v>11226.720000000001</v>
      </c>
      <c r="F34" s="37"/>
      <c r="H34" s="3"/>
    </row>
    <row r="35" spans="1:8" ht="15">
      <c r="A35" s="63" t="s">
        <v>80</v>
      </c>
      <c r="B35" s="7" t="s">
        <v>33</v>
      </c>
      <c r="C35" s="6">
        <v>8121.65</v>
      </c>
      <c r="D35" s="6">
        <v>6497.27</v>
      </c>
      <c r="E35" s="66">
        <f t="shared" si="0"/>
        <v>14618.92</v>
      </c>
      <c r="F35" s="37"/>
      <c r="H35" s="3"/>
    </row>
    <row r="36" spans="1:8" ht="15">
      <c r="A36" s="40" t="s">
        <v>81</v>
      </c>
      <c r="B36" s="7" t="s">
        <v>34</v>
      </c>
      <c r="C36" s="6">
        <v>2021.85</v>
      </c>
      <c r="D36" s="6">
        <v>1617.54</v>
      </c>
      <c r="E36" s="66">
        <f t="shared" si="0"/>
        <v>3639.39</v>
      </c>
      <c r="F36" s="37"/>
      <c r="H36" s="3"/>
    </row>
    <row r="37" spans="1:8" ht="15">
      <c r="A37" s="63" t="s">
        <v>82</v>
      </c>
      <c r="B37" s="7" t="s">
        <v>87</v>
      </c>
      <c r="C37" s="6">
        <v>867.48</v>
      </c>
      <c r="D37" s="6">
        <v>693.92</v>
      </c>
      <c r="E37" s="66">
        <f t="shared" si="0"/>
        <v>1561.4</v>
      </c>
      <c r="F37" s="37"/>
      <c r="H37" s="3"/>
    </row>
    <row r="38" spans="1:8" ht="15">
      <c r="A38" s="40" t="s">
        <v>83</v>
      </c>
      <c r="B38" s="7" t="s">
        <v>89</v>
      </c>
      <c r="C38" s="6">
        <v>3012.31</v>
      </c>
      <c r="D38" s="6">
        <v>2409.94</v>
      </c>
      <c r="E38" s="66">
        <f t="shared" si="0"/>
        <v>5422.25</v>
      </c>
      <c r="F38" s="37"/>
      <c r="H38" s="3"/>
    </row>
    <row r="39" spans="1:8" ht="15">
      <c r="A39" s="63" t="s">
        <v>84</v>
      </c>
      <c r="B39" s="7" t="s">
        <v>90</v>
      </c>
      <c r="C39" s="6">
        <v>3186.17</v>
      </c>
      <c r="D39" s="6">
        <v>2549.14</v>
      </c>
      <c r="E39" s="66">
        <f t="shared" si="0"/>
        <v>5735.3099999999995</v>
      </c>
      <c r="F39" s="37"/>
      <c r="H39" s="3"/>
    </row>
    <row r="40" spans="1:8" ht="15">
      <c r="A40" s="40" t="s">
        <v>85</v>
      </c>
      <c r="B40" s="7" t="s">
        <v>93</v>
      </c>
      <c r="C40" s="6">
        <v>1751.29</v>
      </c>
      <c r="D40" s="6">
        <v>1400.94</v>
      </c>
      <c r="E40" s="66">
        <f t="shared" si="0"/>
        <v>3152.23</v>
      </c>
      <c r="F40" s="37"/>
      <c r="H40" s="3"/>
    </row>
    <row r="41" spans="1:8" ht="15">
      <c r="A41" s="63" t="s">
        <v>86</v>
      </c>
      <c r="B41" s="7" t="s">
        <v>94</v>
      </c>
      <c r="C41" s="6">
        <v>388.37</v>
      </c>
      <c r="D41" s="6">
        <v>310.69</v>
      </c>
      <c r="E41" s="66">
        <f t="shared" si="0"/>
        <v>699.06</v>
      </c>
      <c r="F41" s="37"/>
      <c r="H41" s="3"/>
    </row>
    <row r="42" spans="1:8" ht="15.75" thickBot="1">
      <c r="A42" s="40" t="s">
        <v>91</v>
      </c>
      <c r="B42" s="7" t="s">
        <v>98</v>
      </c>
      <c r="C42" s="59">
        <v>2002.81</v>
      </c>
      <c r="D42" s="59">
        <v>1602.51</v>
      </c>
      <c r="E42" s="66">
        <f t="shared" si="0"/>
        <v>3605.3199999999997</v>
      </c>
      <c r="F42" s="37"/>
      <c r="H42" s="3"/>
    </row>
    <row r="43" spans="1:8" ht="15.75" thickBot="1">
      <c r="A43" s="60"/>
      <c r="B43" s="61" t="s">
        <v>35</v>
      </c>
      <c r="C43" s="62">
        <f>SUM(C7:C42)</f>
        <v>108959.17</v>
      </c>
      <c r="D43" s="62">
        <f>SUM(D7:D42)</f>
        <v>87156.4</v>
      </c>
      <c r="E43" s="66">
        <f t="shared" si="0"/>
        <v>196115.57</v>
      </c>
      <c r="F43" s="37"/>
      <c r="H43" s="3"/>
    </row>
    <row r="44" spans="1:6" ht="14.25">
      <c r="A44" s="37"/>
      <c r="B44" s="37"/>
      <c r="C44" s="1"/>
      <c r="D44" s="1"/>
      <c r="E44" s="41"/>
      <c r="F44" s="37"/>
    </row>
    <row r="46" ht="12.75">
      <c r="D46" s="3"/>
    </row>
    <row r="47" ht="12.75">
      <c r="C47" s="3"/>
    </row>
    <row r="48" ht="12.75">
      <c r="E48" s="3"/>
    </row>
    <row r="54" ht="12.75">
      <c r="C54" s="3"/>
    </row>
  </sheetData>
  <mergeCells count="1">
    <mergeCell ref="A3:F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">
      <selection activeCell="C30" sqref="C30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1.7109375" style="0" bestFit="1" customWidth="1"/>
  </cols>
  <sheetData>
    <row r="3" spans="1:7" ht="15">
      <c r="A3" s="94" t="s">
        <v>115</v>
      </c>
      <c r="B3" s="94"/>
      <c r="C3" s="94"/>
      <c r="D3" s="94"/>
      <c r="E3" s="94"/>
      <c r="F3" s="94"/>
      <c r="G3" s="94"/>
    </row>
    <row r="4" spans="1:7" ht="14.25">
      <c r="A4" s="37"/>
      <c r="B4" s="37"/>
      <c r="C4" s="39"/>
      <c r="D4" s="1"/>
      <c r="E4" s="1"/>
      <c r="F4" s="37"/>
      <c r="G4" s="37"/>
    </row>
    <row r="5" spans="1:7" ht="30">
      <c r="A5" s="49" t="s">
        <v>0</v>
      </c>
      <c r="B5" s="49" t="s">
        <v>1</v>
      </c>
      <c r="C5" s="51" t="s">
        <v>41</v>
      </c>
      <c r="D5" s="1"/>
      <c r="E5" s="1"/>
      <c r="F5" s="37"/>
      <c r="G5" s="37"/>
    </row>
    <row r="6" spans="1:7" ht="15">
      <c r="A6" s="40" t="s">
        <v>79</v>
      </c>
      <c r="B6" s="7" t="s">
        <v>6</v>
      </c>
      <c r="C6" s="8">
        <v>25325.39</v>
      </c>
      <c r="D6" s="1"/>
      <c r="E6" s="1"/>
      <c r="F6" s="37"/>
      <c r="G6" s="37"/>
    </row>
    <row r="7" spans="1:7" ht="15">
      <c r="A7" s="40" t="s">
        <v>52</v>
      </c>
      <c r="B7" s="7" t="s">
        <v>39</v>
      </c>
      <c r="C7" s="8">
        <v>7682.91</v>
      </c>
      <c r="D7" s="1"/>
      <c r="E7" s="1"/>
      <c r="F7" s="37"/>
      <c r="G7" s="37"/>
    </row>
    <row r="8" spans="1:7" ht="15">
      <c r="A8" s="40" t="s">
        <v>53</v>
      </c>
      <c r="B8" s="7" t="s">
        <v>8</v>
      </c>
      <c r="C8" s="8">
        <v>5577.86</v>
      </c>
      <c r="D8" s="1"/>
      <c r="E8" s="1"/>
      <c r="F8" s="37"/>
      <c r="G8" s="37"/>
    </row>
    <row r="9" spans="1:7" ht="15">
      <c r="A9" s="40" t="s">
        <v>54</v>
      </c>
      <c r="B9" s="7" t="s">
        <v>9</v>
      </c>
      <c r="C9" s="8">
        <v>8461.99</v>
      </c>
      <c r="D9" s="1"/>
      <c r="E9" s="1"/>
      <c r="F9" s="37"/>
      <c r="G9" s="37"/>
    </row>
    <row r="10" spans="1:7" ht="15">
      <c r="A10" s="40" t="s">
        <v>55</v>
      </c>
      <c r="B10" s="7" t="s">
        <v>10</v>
      </c>
      <c r="C10" s="8">
        <v>2181.14</v>
      </c>
      <c r="D10" s="1"/>
      <c r="E10" s="1"/>
      <c r="F10" s="37"/>
      <c r="G10" s="37"/>
    </row>
    <row r="11" spans="1:7" ht="15">
      <c r="A11" s="40" t="s">
        <v>56</v>
      </c>
      <c r="B11" s="7" t="s">
        <v>11</v>
      </c>
      <c r="C11" s="8">
        <v>9649.11</v>
      </c>
      <c r="D11" s="1"/>
      <c r="E11" s="1"/>
      <c r="F11" s="37"/>
      <c r="G11" s="37"/>
    </row>
    <row r="12" spans="1:7" ht="15">
      <c r="A12" s="40" t="s">
        <v>57</v>
      </c>
      <c r="B12" s="7" t="s">
        <v>12</v>
      </c>
      <c r="C12" s="8">
        <v>3789.9</v>
      </c>
      <c r="D12" s="1"/>
      <c r="E12" s="1"/>
      <c r="F12" s="37"/>
      <c r="G12" s="37"/>
    </row>
    <row r="13" spans="1:7" ht="15">
      <c r="A13" s="40" t="s">
        <v>58</v>
      </c>
      <c r="B13" s="7" t="s">
        <v>13</v>
      </c>
      <c r="C13" s="8">
        <v>23979.97</v>
      </c>
      <c r="D13" s="1"/>
      <c r="E13" s="1"/>
      <c r="F13" s="37"/>
      <c r="G13" s="37"/>
    </row>
    <row r="14" spans="1:7" ht="15">
      <c r="A14" s="40" t="s">
        <v>59</v>
      </c>
      <c r="B14" s="7" t="s">
        <v>114</v>
      </c>
      <c r="C14" s="8">
        <v>22953.64</v>
      </c>
      <c r="D14" s="1"/>
      <c r="E14" s="1"/>
      <c r="F14" s="37"/>
      <c r="G14" s="37"/>
    </row>
    <row r="15" spans="1:7" ht="15">
      <c r="A15" s="40" t="s">
        <v>60</v>
      </c>
      <c r="B15" s="7" t="s">
        <v>14</v>
      </c>
      <c r="C15" s="8">
        <v>28029.65</v>
      </c>
      <c r="D15" s="1"/>
      <c r="E15" s="1"/>
      <c r="F15" s="37"/>
      <c r="G15" s="37"/>
    </row>
    <row r="16" spans="1:7" ht="15">
      <c r="A16" s="40" t="s">
        <v>61</v>
      </c>
      <c r="B16" s="7" t="s">
        <v>15</v>
      </c>
      <c r="C16" s="8">
        <v>8884.51</v>
      </c>
      <c r="D16" s="1"/>
      <c r="E16" s="1"/>
      <c r="F16" s="37"/>
      <c r="G16" s="37"/>
    </row>
    <row r="17" spans="1:7" ht="15">
      <c r="A17" s="40" t="s">
        <v>62</v>
      </c>
      <c r="B17" s="7" t="s">
        <v>40</v>
      </c>
      <c r="C17" s="8">
        <v>28476.88</v>
      </c>
      <c r="D17" s="1"/>
      <c r="E17" s="1"/>
      <c r="F17" s="37"/>
      <c r="G17" s="37"/>
    </row>
    <row r="18" spans="1:7" ht="15">
      <c r="A18" s="40" t="s">
        <v>63</v>
      </c>
      <c r="B18" s="7" t="s">
        <v>17</v>
      </c>
      <c r="C18" s="8">
        <v>8092.58</v>
      </c>
      <c r="D18" s="1"/>
      <c r="E18" s="1"/>
      <c r="F18" s="37"/>
      <c r="G18" s="37"/>
    </row>
    <row r="19" spans="1:7" ht="15">
      <c r="A19" s="40" t="s">
        <v>64</v>
      </c>
      <c r="B19" s="7" t="s">
        <v>18</v>
      </c>
      <c r="C19" s="8">
        <v>4606.24</v>
      </c>
      <c r="D19" s="1"/>
      <c r="E19" s="1"/>
      <c r="F19" s="37"/>
      <c r="G19" s="37"/>
    </row>
    <row r="20" spans="1:7" ht="15">
      <c r="A20" s="40" t="s">
        <v>65</v>
      </c>
      <c r="B20" s="7" t="s">
        <v>19</v>
      </c>
      <c r="C20" s="8">
        <v>7430.39</v>
      </c>
      <c r="D20" s="1"/>
      <c r="E20" s="1"/>
      <c r="F20" s="37"/>
      <c r="G20" s="37"/>
    </row>
    <row r="21" spans="1:7" ht="15">
      <c r="A21" s="40" t="s">
        <v>66</v>
      </c>
      <c r="B21" s="7" t="s">
        <v>20</v>
      </c>
      <c r="C21" s="8">
        <v>1501.72</v>
      </c>
      <c r="D21" s="1"/>
      <c r="E21" s="1"/>
      <c r="F21" s="37"/>
      <c r="G21" s="37"/>
    </row>
    <row r="22" spans="1:7" ht="15">
      <c r="A22" s="40" t="s">
        <v>67</v>
      </c>
      <c r="B22" s="7" t="s">
        <v>21</v>
      </c>
      <c r="C22" s="8">
        <v>1109.11</v>
      </c>
      <c r="D22" s="1"/>
      <c r="E22" s="1"/>
      <c r="F22" s="37"/>
      <c r="G22" s="37"/>
    </row>
    <row r="23" spans="1:7" ht="15">
      <c r="A23" s="40" t="s">
        <v>68</v>
      </c>
      <c r="B23" s="7" t="s">
        <v>22</v>
      </c>
      <c r="C23" s="8">
        <v>219.24</v>
      </c>
      <c r="D23" s="1"/>
      <c r="E23" s="1"/>
      <c r="F23" s="37"/>
      <c r="G23" s="37"/>
    </row>
    <row r="24" spans="1:7" ht="15">
      <c r="A24" s="40" t="s">
        <v>69</v>
      </c>
      <c r="B24" s="7" t="s">
        <v>23</v>
      </c>
      <c r="C24" s="8">
        <v>1520.54</v>
      </c>
      <c r="D24" s="1"/>
      <c r="E24" s="1"/>
      <c r="F24" s="37"/>
      <c r="G24" s="37"/>
    </row>
    <row r="25" spans="1:7" ht="15">
      <c r="A25" s="40" t="s">
        <v>70</v>
      </c>
      <c r="B25" s="7" t="s">
        <v>24</v>
      </c>
      <c r="C25" s="8">
        <v>4525.5</v>
      </c>
      <c r="D25" s="1"/>
      <c r="E25" s="1"/>
      <c r="F25" s="37"/>
      <c r="G25" s="37"/>
    </row>
    <row r="26" spans="1:7" ht="15">
      <c r="A26" s="40" t="s">
        <v>71</v>
      </c>
      <c r="B26" s="7" t="s">
        <v>25</v>
      </c>
      <c r="C26" s="8">
        <v>12182.66</v>
      </c>
      <c r="D26" s="1"/>
      <c r="E26" s="1"/>
      <c r="F26" s="37"/>
      <c r="G26" s="37"/>
    </row>
    <row r="27" spans="1:7" ht="15">
      <c r="A27" s="40" t="s">
        <v>72</v>
      </c>
      <c r="B27" s="7" t="s">
        <v>26</v>
      </c>
      <c r="C27" s="8">
        <v>2529.37</v>
      </c>
      <c r="D27" s="1"/>
      <c r="E27" s="1"/>
      <c r="F27" s="37"/>
      <c r="G27" s="37"/>
    </row>
    <row r="28" spans="1:7" ht="15">
      <c r="A28" s="40" t="s">
        <v>73</v>
      </c>
      <c r="B28" s="7" t="s">
        <v>27</v>
      </c>
      <c r="C28" s="8">
        <v>1337.83</v>
      </c>
      <c r="D28" s="1"/>
      <c r="E28" s="1"/>
      <c r="F28" s="37"/>
      <c r="G28" s="37"/>
    </row>
    <row r="29" spans="1:7" ht="15">
      <c r="A29" s="40" t="s">
        <v>74</v>
      </c>
      <c r="B29" s="7" t="s">
        <v>28</v>
      </c>
      <c r="C29" s="8">
        <v>29419.63</v>
      </c>
      <c r="D29" s="1"/>
      <c r="E29" s="1"/>
      <c r="F29" s="37"/>
      <c r="G29" s="37"/>
    </row>
    <row r="30" spans="1:7" ht="15">
      <c r="A30" s="40" t="s">
        <v>75</v>
      </c>
      <c r="B30" s="7" t="s">
        <v>29</v>
      </c>
      <c r="C30" s="8">
        <v>10173.53</v>
      </c>
      <c r="D30" s="1"/>
      <c r="E30" s="1"/>
      <c r="F30" s="37"/>
      <c r="G30" s="37"/>
    </row>
    <row r="31" spans="1:7" ht="15">
      <c r="A31" s="40" t="s">
        <v>76</v>
      </c>
      <c r="B31" s="7" t="s">
        <v>30</v>
      </c>
      <c r="C31" s="8">
        <v>6032.19</v>
      </c>
      <c r="D31" s="1"/>
      <c r="E31" s="1"/>
      <c r="F31" s="37"/>
      <c r="G31" s="37"/>
    </row>
    <row r="32" spans="1:7" ht="15">
      <c r="A32" s="40" t="s">
        <v>77</v>
      </c>
      <c r="B32" s="7" t="s">
        <v>31</v>
      </c>
      <c r="C32" s="8">
        <v>4399.13</v>
      </c>
      <c r="D32" s="1"/>
      <c r="E32" s="1"/>
      <c r="F32" s="37"/>
      <c r="G32" s="37"/>
    </row>
    <row r="33" spans="1:7" ht="15">
      <c r="A33" s="40" t="s">
        <v>78</v>
      </c>
      <c r="B33" s="7" t="s">
        <v>32</v>
      </c>
      <c r="C33" s="8">
        <v>12621.74</v>
      </c>
      <c r="D33" s="1"/>
      <c r="E33" s="1"/>
      <c r="F33" s="37"/>
      <c r="G33" s="37"/>
    </row>
    <row r="34" spans="1:7" ht="15">
      <c r="A34" s="40" t="s">
        <v>80</v>
      </c>
      <c r="B34" s="7" t="s">
        <v>33</v>
      </c>
      <c r="C34" s="8">
        <v>15512.38</v>
      </c>
      <c r="D34" s="1"/>
      <c r="E34" s="1"/>
      <c r="F34" s="37"/>
      <c r="G34" s="37"/>
    </row>
    <row r="35" spans="1:7" ht="15">
      <c r="A35" s="40" t="s">
        <v>81</v>
      </c>
      <c r="B35" s="7" t="s">
        <v>34</v>
      </c>
      <c r="C35" s="8">
        <v>2103.29</v>
      </c>
      <c r="D35" s="1"/>
      <c r="E35" s="1"/>
      <c r="F35" s="37"/>
      <c r="G35" s="37"/>
    </row>
    <row r="36" spans="1:7" ht="15">
      <c r="A36" s="40" t="s">
        <v>82</v>
      </c>
      <c r="B36" s="7" t="s">
        <v>87</v>
      </c>
      <c r="C36" s="8">
        <v>520.88</v>
      </c>
      <c r="D36" s="1"/>
      <c r="E36" s="1"/>
      <c r="F36" s="37"/>
      <c r="G36" s="37"/>
    </row>
    <row r="37" spans="1:7" ht="15">
      <c r="A37" s="40" t="s">
        <v>83</v>
      </c>
      <c r="B37" s="7" t="s">
        <v>89</v>
      </c>
      <c r="C37" s="8">
        <v>5119.1</v>
      </c>
      <c r="D37" s="1"/>
      <c r="E37" s="1"/>
      <c r="F37" s="37"/>
      <c r="G37" s="37"/>
    </row>
    <row r="38" spans="1:7" ht="15">
      <c r="A38" s="40" t="s">
        <v>84</v>
      </c>
      <c r="B38" s="7" t="s">
        <v>90</v>
      </c>
      <c r="C38" s="8">
        <v>7476.57</v>
      </c>
      <c r="D38" s="1"/>
      <c r="E38" s="1"/>
      <c r="F38" s="37"/>
      <c r="G38" s="37"/>
    </row>
    <row r="39" spans="1:7" ht="15">
      <c r="A39" s="40" t="s">
        <v>85</v>
      </c>
      <c r="B39" s="7" t="s">
        <v>93</v>
      </c>
      <c r="C39" s="8">
        <v>1977.53</v>
      </c>
      <c r="D39" s="1"/>
      <c r="E39" s="1"/>
      <c r="F39" s="37"/>
      <c r="G39" s="37"/>
    </row>
    <row r="40" spans="1:7" ht="15">
      <c r="A40" s="40" t="s">
        <v>86</v>
      </c>
      <c r="B40" s="7" t="s">
        <v>94</v>
      </c>
      <c r="C40" s="8">
        <v>555.96</v>
      </c>
      <c r="D40" s="1"/>
      <c r="E40" s="1"/>
      <c r="F40" s="37"/>
      <c r="G40" s="37"/>
    </row>
    <row r="41" spans="1:7" ht="15">
      <c r="A41" s="40" t="s">
        <v>91</v>
      </c>
      <c r="B41" s="7" t="s">
        <v>98</v>
      </c>
      <c r="C41" s="8">
        <v>1005.48</v>
      </c>
      <c r="D41" s="1"/>
      <c r="E41" s="1"/>
      <c r="F41" s="37"/>
      <c r="G41" s="37"/>
    </row>
    <row r="42" spans="1:7" ht="15">
      <c r="A42" s="52"/>
      <c r="B42" s="7" t="s">
        <v>35</v>
      </c>
      <c r="C42" s="8">
        <f>SUM(C6:C41)</f>
        <v>316965.54</v>
      </c>
      <c r="D42" s="1"/>
      <c r="E42" s="1"/>
      <c r="F42" s="37"/>
      <c r="G42" s="37"/>
    </row>
    <row r="43" spans="1:7" ht="14.25">
      <c r="A43" s="37"/>
      <c r="B43" s="37"/>
      <c r="C43" s="39"/>
      <c r="D43" s="1"/>
      <c r="E43" s="1"/>
      <c r="F43" s="37"/>
      <c r="G43" s="37"/>
    </row>
    <row r="44" spans="1:7" ht="14.25">
      <c r="A44" s="37"/>
      <c r="B44" s="37"/>
      <c r="C44" s="39"/>
      <c r="D44" s="1"/>
      <c r="E44" s="37"/>
      <c r="F44" s="37"/>
      <c r="G44" s="37"/>
    </row>
    <row r="46" spans="2:4" ht="12.75">
      <c r="B46" s="3"/>
      <c r="D46" s="5"/>
    </row>
    <row r="47" spans="3:4" ht="12.75">
      <c r="C47" s="3"/>
      <c r="D47" s="3"/>
    </row>
    <row r="50" spans="3:4" ht="12.75">
      <c r="C50" s="3"/>
      <c r="D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7"/>
  <sheetViews>
    <sheetView workbookViewId="0" topLeftCell="A1">
      <selection activeCell="E41" sqref="E41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95" t="s">
        <v>116</v>
      </c>
      <c r="B4" s="95"/>
      <c r="C4" s="95"/>
      <c r="D4" s="95"/>
      <c r="E4" s="95"/>
      <c r="F4" s="95"/>
      <c r="G4" s="95"/>
      <c r="H4" s="95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49" t="s">
        <v>0</v>
      </c>
      <c r="B6" s="49" t="s">
        <v>1</v>
      </c>
      <c r="C6" s="50" t="s">
        <v>42</v>
      </c>
      <c r="D6" s="42"/>
      <c r="E6" s="37"/>
      <c r="F6" s="37"/>
      <c r="G6" s="37"/>
      <c r="H6" s="37"/>
    </row>
    <row r="7" spans="1:8" ht="15">
      <c r="A7" s="40" t="s">
        <v>79</v>
      </c>
      <c r="B7" s="7" t="s">
        <v>6</v>
      </c>
      <c r="C7" s="7">
        <v>16860.95</v>
      </c>
      <c r="D7" s="42"/>
      <c r="E7" s="37"/>
      <c r="F7" s="37"/>
      <c r="G7" s="37"/>
      <c r="H7" s="37"/>
    </row>
    <row r="8" spans="1:8" ht="15">
      <c r="A8" s="40" t="s">
        <v>52</v>
      </c>
      <c r="B8" s="7" t="s">
        <v>39</v>
      </c>
      <c r="C8" s="7">
        <v>2346.96</v>
      </c>
      <c r="D8" s="42"/>
      <c r="E8" s="37"/>
      <c r="F8" s="37"/>
      <c r="G8" s="37"/>
      <c r="H8" s="37"/>
    </row>
    <row r="9" spans="1:8" ht="15">
      <c r="A9" s="40" t="s">
        <v>53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54</v>
      </c>
      <c r="B10" s="7" t="s">
        <v>9</v>
      </c>
      <c r="C10" s="7">
        <v>1790.75</v>
      </c>
      <c r="D10" s="42"/>
      <c r="E10" s="37"/>
      <c r="F10" s="37"/>
      <c r="G10" s="37"/>
      <c r="H10" s="37"/>
    </row>
    <row r="11" spans="1:8" ht="15">
      <c r="A11" s="40" t="s">
        <v>55</v>
      </c>
      <c r="B11" s="7" t="s">
        <v>10</v>
      </c>
      <c r="C11" s="7"/>
      <c r="D11" s="42"/>
      <c r="E11" s="37"/>
      <c r="F11" s="37"/>
      <c r="G11" s="37"/>
      <c r="H11" s="37"/>
    </row>
    <row r="12" spans="1:8" ht="15">
      <c r="A12" s="40" t="s">
        <v>56</v>
      </c>
      <c r="B12" s="7" t="s">
        <v>11</v>
      </c>
      <c r="C12" s="7">
        <v>807.12</v>
      </c>
      <c r="D12" s="42"/>
      <c r="E12" s="37"/>
      <c r="F12" s="37"/>
      <c r="G12" s="37"/>
      <c r="H12" s="37"/>
    </row>
    <row r="13" spans="1:8" ht="15">
      <c r="A13" s="40" t="s">
        <v>57</v>
      </c>
      <c r="B13" s="7" t="s">
        <v>12</v>
      </c>
      <c r="C13" s="7">
        <v>3394.39</v>
      </c>
      <c r="D13" s="42"/>
      <c r="E13" s="37"/>
      <c r="F13" s="37"/>
      <c r="G13" s="37"/>
      <c r="H13" s="37"/>
    </row>
    <row r="14" spans="1:8" ht="15">
      <c r="A14" s="40" t="s">
        <v>58</v>
      </c>
      <c r="B14" s="7" t="s">
        <v>13</v>
      </c>
      <c r="C14" s="7">
        <v>3167.8</v>
      </c>
      <c r="D14" s="42"/>
      <c r="E14" s="37"/>
      <c r="F14" s="37"/>
      <c r="G14" s="37"/>
      <c r="H14" s="37"/>
    </row>
    <row r="15" spans="1:8" ht="15">
      <c r="A15" s="40" t="s">
        <v>59</v>
      </c>
      <c r="B15" s="7" t="s">
        <v>114</v>
      </c>
      <c r="C15" s="7">
        <v>464.12</v>
      </c>
      <c r="D15" s="42"/>
      <c r="E15" s="37"/>
      <c r="F15" s="37"/>
      <c r="G15" s="37"/>
      <c r="H15" s="37"/>
    </row>
    <row r="16" spans="1:8" ht="15">
      <c r="A16" s="40" t="s">
        <v>60</v>
      </c>
      <c r="B16" s="7" t="s">
        <v>14</v>
      </c>
      <c r="C16" s="7">
        <v>17578.05</v>
      </c>
      <c r="D16" s="42"/>
      <c r="E16" s="37"/>
      <c r="F16" s="37"/>
      <c r="G16" s="37"/>
      <c r="H16" s="37"/>
    </row>
    <row r="17" spans="1:8" ht="15">
      <c r="A17" s="40" t="s">
        <v>61</v>
      </c>
      <c r="B17" s="7" t="s">
        <v>15</v>
      </c>
      <c r="C17" s="7">
        <v>2415.85</v>
      </c>
      <c r="D17" s="42"/>
      <c r="E17" s="37"/>
      <c r="F17" s="37"/>
      <c r="G17" s="37"/>
      <c r="H17" s="37"/>
    </row>
    <row r="18" spans="1:8" ht="15">
      <c r="A18" s="40" t="s">
        <v>62</v>
      </c>
      <c r="B18" s="7" t="s">
        <v>40</v>
      </c>
      <c r="C18" s="7">
        <v>4724.08</v>
      </c>
      <c r="D18" s="42"/>
      <c r="E18" s="37"/>
      <c r="F18" s="37"/>
      <c r="G18" s="37"/>
      <c r="H18" s="37"/>
    </row>
    <row r="19" spans="1:8" ht="15">
      <c r="A19" s="40" t="s">
        <v>63</v>
      </c>
      <c r="B19" s="7" t="s">
        <v>17</v>
      </c>
      <c r="C19" s="7">
        <v>5313.25</v>
      </c>
      <c r="D19" s="42"/>
      <c r="E19" s="37"/>
      <c r="F19" s="37"/>
      <c r="G19" s="37"/>
      <c r="H19" s="37"/>
    </row>
    <row r="20" spans="1:8" ht="15">
      <c r="A20" s="40" t="s">
        <v>64</v>
      </c>
      <c r="B20" s="7" t="s">
        <v>18</v>
      </c>
      <c r="C20" s="7">
        <v>4142.72</v>
      </c>
      <c r="D20" s="42"/>
      <c r="E20" s="37"/>
      <c r="F20" s="37"/>
      <c r="G20" s="37"/>
      <c r="H20" s="37"/>
    </row>
    <row r="21" spans="1:8" ht="15">
      <c r="A21" s="40" t="s">
        <v>65</v>
      </c>
      <c r="B21" s="7" t="s">
        <v>19</v>
      </c>
      <c r="C21" s="7">
        <v>9617.28</v>
      </c>
      <c r="D21" s="42"/>
      <c r="E21" s="37"/>
      <c r="F21" s="37"/>
      <c r="G21" s="37"/>
      <c r="H21" s="37"/>
    </row>
    <row r="22" spans="1:8" ht="15">
      <c r="A22" s="40" t="s">
        <v>66</v>
      </c>
      <c r="B22" s="7" t="s">
        <v>20</v>
      </c>
      <c r="C22" s="7"/>
      <c r="D22" s="42"/>
      <c r="E22" s="37"/>
      <c r="F22" s="37"/>
      <c r="G22" s="37"/>
      <c r="H22" s="37"/>
    </row>
    <row r="23" spans="1:8" ht="15">
      <c r="A23" s="40" t="s">
        <v>67</v>
      </c>
      <c r="B23" s="7" t="s">
        <v>21</v>
      </c>
      <c r="C23" s="7"/>
      <c r="D23" s="42"/>
      <c r="E23" s="37"/>
      <c r="F23" s="37"/>
      <c r="G23" s="37"/>
      <c r="H23" s="37"/>
    </row>
    <row r="24" spans="1:8" ht="15">
      <c r="A24" s="40" t="s">
        <v>68</v>
      </c>
      <c r="B24" s="7" t="s">
        <v>22</v>
      </c>
      <c r="C24" s="7"/>
      <c r="D24" s="42"/>
      <c r="E24" s="37"/>
      <c r="F24" s="37"/>
      <c r="G24" s="37"/>
      <c r="H24" s="37"/>
    </row>
    <row r="25" spans="1:8" ht="15">
      <c r="A25" s="40" t="s">
        <v>69</v>
      </c>
      <c r="B25" s="7" t="s">
        <v>23</v>
      </c>
      <c r="C25" s="7"/>
      <c r="D25" s="42"/>
      <c r="E25" s="37"/>
      <c r="F25" s="37"/>
      <c r="G25" s="37"/>
      <c r="H25" s="37"/>
    </row>
    <row r="26" spans="1:8" ht="15">
      <c r="A26" s="40" t="s">
        <v>70</v>
      </c>
      <c r="B26" s="7" t="s">
        <v>24</v>
      </c>
      <c r="C26" s="7">
        <v>7058.72</v>
      </c>
      <c r="D26" s="42"/>
      <c r="E26" s="37"/>
      <c r="F26" s="37"/>
      <c r="G26" s="37"/>
      <c r="H26" s="37"/>
    </row>
    <row r="27" spans="1:8" ht="15">
      <c r="A27" s="40" t="s">
        <v>71</v>
      </c>
      <c r="B27" s="7" t="s">
        <v>25</v>
      </c>
      <c r="C27" s="7"/>
      <c r="D27" s="42"/>
      <c r="E27" s="37"/>
      <c r="F27" s="37"/>
      <c r="G27" s="37"/>
      <c r="H27" s="37"/>
    </row>
    <row r="28" spans="1:8" ht="15">
      <c r="A28" s="40" t="s">
        <v>72</v>
      </c>
      <c r="B28" s="7" t="s">
        <v>26</v>
      </c>
      <c r="C28" s="7"/>
      <c r="D28" s="42"/>
      <c r="E28" s="37"/>
      <c r="F28" s="37"/>
      <c r="G28" s="37"/>
      <c r="H28" s="37"/>
    </row>
    <row r="29" spans="1:8" ht="15">
      <c r="A29" s="40" t="s">
        <v>73</v>
      </c>
      <c r="B29" s="7" t="s">
        <v>27</v>
      </c>
      <c r="C29" s="7"/>
      <c r="D29" s="42"/>
      <c r="E29" s="37"/>
      <c r="F29" s="37"/>
      <c r="G29" s="37"/>
      <c r="H29" s="37"/>
    </row>
    <row r="30" spans="1:8" ht="15">
      <c r="A30" s="40" t="s">
        <v>74</v>
      </c>
      <c r="B30" s="7" t="s">
        <v>28</v>
      </c>
      <c r="C30" s="7">
        <v>1934.08</v>
      </c>
      <c r="D30" s="42"/>
      <c r="E30" s="37"/>
      <c r="F30" s="37"/>
      <c r="G30" s="37"/>
      <c r="H30" s="37"/>
    </row>
    <row r="31" spans="1:8" ht="15">
      <c r="A31" s="40" t="s">
        <v>75</v>
      </c>
      <c r="B31" s="7" t="s">
        <v>29</v>
      </c>
      <c r="C31" s="7">
        <v>5440.76</v>
      </c>
      <c r="D31" s="42"/>
      <c r="E31" s="37"/>
      <c r="F31" s="37"/>
      <c r="G31" s="37"/>
      <c r="H31" s="37"/>
    </row>
    <row r="32" spans="1:8" ht="15">
      <c r="A32" s="40" t="s">
        <v>76</v>
      </c>
      <c r="B32" s="7" t="s">
        <v>30</v>
      </c>
      <c r="C32" s="7">
        <v>419.87</v>
      </c>
      <c r="D32" s="42"/>
      <c r="E32" s="37"/>
      <c r="F32" s="37"/>
      <c r="G32" s="37"/>
      <c r="H32" s="37"/>
    </row>
    <row r="33" spans="1:8" ht="15">
      <c r="A33" s="40" t="s">
        <v>77</v>
      </c>
      <c r="B33" s="7" t="s">
        <v>31</v>
      </c>
      <c r="C33" s="7"/>
      <c r="D33" s="42"/>
      <c r="E33" s="37"/>
      <c r="F33" s="37"/>
      <c r="G33" s="37"/>
      <c r="H33" s="37"/>
    </row>
    <row r="34" spans="1:8" ht="15">
      <c r="A34" s="40" t="s">
        <v>78</v>
      </c>
      <c r="B34" s="7" t="s">
        <v>32</v>
      </c>
      <c r="C34" s="7">
        <v>3904.09</v>
      </c>
      <c r="D34" s="42"/>
      <c r="E34" s="37"/>
      <c r="F34" s="37"/>
      <c r="G34" s="37"/>
      <c r="H34" s="37"/>
    </row>
    <row r="35" spans="1:8" ht="15">
      <c r="A35" s="40" t="s">
        <v>80</v>
      </c>
      <c r="B35" s="7" t="s">
        <v>33</v>
      </c>
      <c r="C35" s="7"/>
      <c r="D35" s="42"/>
      <c r="E35" s="37"/>
      <c r="F35" s="37"/>
      <c r="G35" s="37"/>
      <c r="H35" s="37"/>
    </row>
    <row r="36" spans="1:8" ht="15">
      <c r="A36" s="40" t="s">
        <v>81</v>
      </c>
      <c r="B36" s="7" t="s">
        <v>34</v>
      </c>
      <c r="C36" s="7">
        <v>1331.62</v>
      </c>
      <c r="D36" s="42"/>
      <c r="E36" s="37"/>
      <c r="F36" s="37"/>
      <c r="G36" s="37"/>
      <c r="H36" s="37"/>
    </row>
    <row r="37" spans="1:8" ht="15">
      <c r="A37" s="40" t="s">
        <v>82</v>
      </c>
      <c r="B37" s="7" t="s">
        <v>87</v>
      </c>
      <c r="C37" s="7"/>
      <c r="D37" s="42"/>
      <c r="E37" s="37"/>
      <c r="F37" s="37"/>
      <c r="G37" s="37"/>
      <c r="H37" s="37"/>
    </row>
    <row r="38" spans="1:8" ht="15">
      <c r="A38" s="40" t="s">
        <v>83</v>
      </c>
      <c r="B38" s="7" t="s">
        <v>89</v>
      </c>
      <c r="C38" s="7">
        <v>1985.42</v>
      </c>
      <c r="D38" s="42"/>
      <c r="E38" s="37"/>
      <c r="F38" s="37"/>
      <c r="G38" s="37"/>
      <c r="H38" s="37"/>
    </row>
    <row r="39" spans="1:8" ht="15">
      <c r="A39" s="40" t="s">
        <v>84</v>
      </c>
      <c r="B39" s="7" t="s">
        <v>90</v>
      </c>
      <c r="C39" s="7">
        <v>556.67</v>
      </c>
      <c r="D39" s="42"/>
      <c r="E39" s="37"/>
      <c r="F39" s="37"/>
      <c r="G39" s="37"/>
      <c r="H39" s="37"/>
    </row>
    <row r="40" spans="1:8" ht="15">
      <c r="A40" s="40" t="s">
        <v>85</v>
      </c>
      <c r="B40" s="7" t="s">
        <v>93</v>
      </c>
      <c r="C40" s="7"/>
      <c r="D40" s="42"/>
      <c r="E40" s="37"/>
      <c r="F40" s="37"/>
      <c r="G40" s="37"/>
      <c r="H40" s="37"/>
    </row>
    <row r="41" spans="1:8" ht="15">
      <c r="A41" s="40" t="s">
        <v>86</v>
      </c>
      <c r="B41" s="7" t="s">
        <v>94</v>
      </c>
      <c r="C41" s="7"/>
      <c r="D41" s="42"/>
      <c r="E41" s="37"/>
      <c r="F41" s="37"/>
      <c r="G41" s="37"/>
      <c r="H41" s="37"/>
    </row>
    <row r="42" spans="1:8" ht="15">
      <c r="A42" s="40" t="s">
        <v>91</v>
      </c>
      <c r="B42" s="7" t="s">
        <v>98</v>
      </c>
      <c r="C42" s="7"/>
      <c r="D42" s="42"/>
      <c r="E42" s="37"/>
      <c r="F42" s="37"/>
      <c r="G42" s="37"/>
      <c r="H42" s="37"/>
    </row>
    <row r="43" spans="1:8" ht="15">
      <c r="A43" s="52"/>
      <c r="B43" s="7" t="s">
        <v>35</v>
      </c>
      <c r="C43" s="7">
        <f>SUM(C7:C42)</f>
        <v>95254.54999999999</v>
      </c>
      <c r="D43" s="42"/>
      <c r="E43" s="37"/>
      <c r="F43" s="37"/>
      <c r="G43" s="37"/>
      <c r="H43" s="37"/>
    </row>
    <row r="44" spans="1:8" ht="14.25">
      <c r="A44" s="37"/>
      <c r="B44" s="37"/>
      <c r="C44" s="37"/>
      <c r="D44" s="42"/>
      <c r="E44" s="37"/>
      <c r="F44" s="37"/>
      <c r="G44" s="37"/>
      <c r="H44" s="37"/>
    </row>
    <row r="45" spans="1:8" ht="14.25">
      <c r="A45" s="37"/>
      <c r="B45" s="37"/>
      <c r="C45" s="37"/>
      <c r="D45" s="37"/>
      <c r="E45" s="37"/>
      <c r="F45" s="37"/>
      <c r="G45" s="37"/>
      <c r="H45" s="37"/>
    </row>
    <row r="46" spans="1:8" ht="14.25">
      <c r="A46" s="37"/>
      <c r="B46" s="37"/>
      <c r="C46" s="37"/>
      <c r="D46" s="37"/>
      <c r="E46" s="37"/>
      <c r="F46" s="37"/>
      <c r="G46" s="37"/>
      <c r="H46" s="37"/>
    </row>
    <row r="47" ht="12.75">
      <c r="C47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4"/>
  <sheetViews>
    <sheetView workbookViewId="0" topLeftCell="A1">
      <selection activeCell="I25" sqref="I25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95" t="s">
        <v>117</v>
      </c>
      <c r="B3" s="95"/>
      <c r="C3" s="95"/>
      <c r="D3" s="95"/>
      <c r="E3" s="95"/>
      <c r="F3" s="95"/>
      <c r="G3" s="95"/>
    </row>
    <row r="4" spans="1:7" ht="15">
      <c r="A4" s="96"/>
      <c r="B4" s="96"/>
      <c r="C4" s="44" t="s">
        <v>43</v>
      </c>
      <c r="D4" s="1"/>
      <c r="E4" s="37"/>
      <c r="F4" s="37"/>
      <c r="G4" s="37"/>
    </row>
    <row r="5" spans="1:7" ht="15">
      <c r="A5" s="49" t="s">
        <v>0</v>
      </c>
      <c r="B5" s="49" t="s">
        <v>1</v>
      </c>
      <c r="C5" s="50" t="s">
        <v>44</v>
      </c>
      <c r="D5" s="50" t="s">
        <v>45</v>
      </c>
      <c r="E5" s="51" t="s">
        <v>48</v>
      </c>
      <c r="F5" s="37"/>
      <c r="G5" s="37"/>
    </row>
    <row r="6" spans="1:7" ht="15">
      <c r="A6" s="40" t="s">
        <v>79</v>
      </c>
      <c r="B6" s="7" t="s">
        <v>6</v>
      </c>
      <c r="C6" s="6">
        <v>26401.92</v>
      </c>
      <c r="D6" s="6">
        <v>54308.02</v>
      </c>
      <c r="E6" s="8">
        <f>C6+D6</f>
        <v>80709.94</v>
      </c>
      <c r="F6" s="37"/>
      <c r="G6" s="37"/>
    </row>
    <row r="7" spans="1:7" ht="15">
      <c r="A7" s="40" t="s">
        <v>52</v>
      </c>
      <c r="B7" s="7" t="s">
        <v>39</v>
      </c>
      <c r="C7" s="6">
        <f>3291.82+2471.67</f>
        <v>5763.49</v>
      </c>
      <c r="D7" s="6">
        <f>9619.88+4968.41</f>
        <v>14588.289999999999</v>
      </c>
      <c r="E7" s="8">
        <f aca="true" t="shared" si="0" ref="E7:E42">C7+D7</f>
        <v>20351.78</v>
      </c>
      <c r="F7" s="37"/>
      <c r="G7" s="37"/>
    </row>
    <row r="8" spans="1:7" ht="15">
      <c r="A8" s="40" t="s">
        <v>53</v>
      </c>
      <c r="B8" s="7" t="s">
        <v>8</v>
      </c>
      <c r="C8" s="6">
        <f>437.17+182.52</f>
        <v>619.69</v>
      </c>
      <c r="D8" s="6">
        <f>643.52+721.25</f>
        <v>1364.77</v>
      </c>
      <c r="E8" s="8">
        <f t="shared" si="0"/>
        <v>1984.46</v>
      </c>
      <c r="F8" s="37"/>
      <c r="G8" s="37"/>
    </row>
    <row r="9" spans="1:7" ht="15">
      <c r="A9" s="40" t="s">
        <v>54</v>
      </c>
      <c r="B9" s="7" t="s">
        <v>9</v>
      </c>
      <c r="C9" s="6">
        <f>1895.34+269.57</f>
        <v>2164.91</v>
      </c>
      <c r="D9" s="6">
        <f>1802.33+415.87</f>
        <v>2218.2</v>
      </c>
      <c r="E9" s="8">
        <f t="shared" si="0"/>
        <v>4383.11</v>
      </c>
      <c r="F9" s="37"/>
      <c r="G9" s="37"/>
    </row>
    <row r="10" spans="1:7" ht="15">
      <c r="A10" s="40" t="s">
        <v>55</v>
      </c>
      <c r="B10" s="7" t="s">
        <v>10</v>
      </c>
      <c r="C10" s="6">
        <v>243.27</v>
      </c>
      <c r="D10" s="6">
        <v>1577.82</v>
      </c>
      <c r="E10" s="8">
        <f t="shared" si="0"/>
        <v>1821.09</v>
      </c>
      <c r="F10" s="37"/>
      <c r="G10" s="37"/>
    </row>
    <row r="11" spans="1:7" ht="15">
      <c r="A11" s="40" t="s">
        <v>56</v>
      </c>
      <c r="B11" s="7" t="s">
        <v>11</v>
      </c>
      <c r="C11" s="6">
        <v>2149.03</v>
      </c>
      <c r="D11" s="6">
        <v>3598.38</v>
      </c>
      <c r="E11" s="8">
        <f t="shared" si="0"/>
        <v>5747.41</v>
      </c>
      <c r="F11" s="37"/>
      <c r="G11" s="37"/>
    </row>
    <row r="12" spans="1:7" ht="15">
      <c r="A12" s="40" t="s">
        <v>57</v>
      </c>
      <c r="B12" s="7" t="s">
        <v>12</v>
      </c>
      <c r="C12" s="6">
        <v>3300.78</v>
      </c>
      <c r="D12" s="6">
        <v>5608.85</v>
      </c>
      <c r="E12" s="8">
        <f t="shared" si="0"/>
        <v>8909.630000000001</v>
      </c>
      <c r="F12" s="37"/>
      <c r="G12" s="37"/>
    </row>
    <row r="13" spans="1:7" ht="15">
      <c r="A13" s="40" t="s">
        <v>58</v>
      </c>
      <c r="B13" s="7" t="s">
        <v>13</v>
      </c>
      <c r="C13" s="6">
        <f>6175.99+1880.66+4008.63</f>
        <v>12065.279999999999</v>
      </c>
      <c r="D13" s="6">
        <f>15659.54+6008.7+5932.62</f>
        <v>27600.86</v>
      </c>
      <c r="E13" s="8">
        <f t="shared" si="0"/>
        <v>39666.14</v>
      </c>
      <c r="F13" s="37"/>
      <c r="G13" s="37"/>
    </row>
    <row r="14" spans="1:7" ht="15">
      <c r="A14" s="40" t="s">
        <v>59</v>
      </c>
      <c r="B14" s="7" t="s">
        <v>114</v>
      </c>
      <c r="C14" s="6">
        <f>1035+1070.37+653.52</f>
        <v>2758.89</v>
      </c>
      <c r="D14" s="6">
        <f>1643.82+3661.02+1286.93</f>
        <v>6591.77</v>
      </c>
      <c r="E14" s="8">
        <f t="shared" si="0"/>
        <v>9350.66</v>
      </c>
      <c r="F14" s="37"/>
      <c r="G14" s="37"/>
    </row>
    <row r="15" spans="1:7" ht="15">
      <c r="A15" s="40" t="s">
        <v>60</v>
      </c>
      <c r="B15" s="7" t="s">
        <v>14</v>
      </c>
      <c r="C15" s="6">
        <v>48715.61</v>
      </c>
      <c r="D15" s="6">
        <v>99827</v>
      </c>
      <c r="E15" s="8">
        <f t="shared" si="0"/>
        <v>148542.61</v>
      </c>
      <c r="F15" s="37"/>
      <c r="G15" s="37"/>
    </row>
    <row r="16" spans="1:7" ht="15">
      <c r="A16" s="40" t="s">
        <v>61</v>
      </c>
      <c r="B16" s="7" t="s">
        <v>15</v>
      </c>
      <c r="C16" s="6">
        <f>9347.78+859.95</f>
        <v>10207.730000000001</v>
      </c>
      <c r="D16" s="6">
        <f>27776.1+3624.36</f>
        <v>31400.46</v>
      </c>
      <c r="E16" s="8">
        <f t="shared" si="0"/>
        <v>41608.19</v>
      </c>
      <c r="F16" s="37"/>
      <c r="G16" s="37"/>
    </row>
    <row r="17" spans="1:7" ht="15">
      <c r="A17" s="40" t="s">
        <v>62</v>
      </c>
      <c r="B17" s="7" t="s">
        <v>40</v>
      </c>
      <c r="C17" s="6">
        <f>6168.95+4777.85+4889.74</f>
        <v>15836.539999999999</v>
      </c>
      <c r="D17" s="6">
        <f>13971.29+4463.66+13043.53</f>
        <v>31478.480000000003</v>
      </c>
      <c r="E17" s="8">
        <f t="shared" si="0"/>
        <v>47315.020000000004</v>
      </c>
      <c r="F17" s="37"/>
      <c r="G17" s="37"/>
    </row>
    <row r="18" spans="1:7" ht="15">
      <c r="A18" s="40" t="s">
        <v>63</v>
      </c>
      <c r="B18" s="7" t="s">
        <v>17</v>
      </c>
      <c r="C18" s="6">
        <v>4649.13</v>
      </c>
      <c r="D18" s="6">
        <v>14054.81</v>
      </c>
      <c r="E18" s="8">
        <f t="shared" si="0"/>
        <v>18703.94</v>
      </c>
      <c r="F18" s="37"/>
      <c r="G18" s="37"/>
    </row>
    <row r="19" spans="1:7" ht="15">
      <c r="A19" s="40" t="s">
        <v>64</v>
      </c>
      <c r="B19" s="7" t="s">
        <v>18</v>
      </c>
      <c r="C19" s="6">
        <v>4675.1</v>
      </c>
      <c r="D19" s="6">
        <v>7568.28</v>
      </c>
      <c r="E19" s="8">
        <f t="shared" si="0"/>
        <v>12243.380000000001</v>
      </c>
      <c r="F19" s="37"/>
      <c r="G19" s="37"/>
    </row>
    <row r="20" spans="1:7" ht="15">
      <c r="A20" s="40" t="s">
        <v>65</v>
      </c>
      <c r="B20" s="7" t="s">
        <v>19</v>
      </c>
      <c r="C20" s="6">
        <v>5027.37</v>
      </c>
      <c r="D20" s="6">
        <v>12339.48</v>
      </c>
      <c r="E20" s="8">
        <f t="shared" si="0"/>
        <v>17366.85</v>
      </c>
      <c r="F20" s="37"/>
      <c r="G20" s="37"/>
    </row>
    <row r="21" spans="1:7" ht="15">
      <c r="A21" s="40" t="s">
        <v>66</v>
      </c>
      <c r="B21" s="7" t="s">
        <v>20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67</v>
      </c>
      <c r="B22" s="7" t="s">
        <v>21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68</v>
      </c>
      <c r="B23" s="7" t="s">
        <v>22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69</v>
      </c>
      <c r="B24" s="7" t="s">
        <v>23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70</v>
      </c>
      <c r="B25" s="7" t="s">
        <v>24</v>
      </c>
      <c r="C25" s="6">
        <v>2526.77</v>
      </c>
      <c r="D25" s="6">
        <v>9008.6</v>
      </c>
      <c r="E25" s="8">
        <f t="shared" si="0"/>
        <v>11535.37</v>
      </c>
      <c r="F25" s="37"/>
      <c r="G25" s="37"/>
    </row>
    <row r="26" spans="1:7" ht="15">
      <c r="A26" s="40" t="s">
        <v>71</v>
      </c>
      <c r="B26" s="7" t="s">
        <v>25</v>
      </c>
      <c r="C26" s="6">
        <f>196.57+4143.78</f>
        <v>4340.349999999999</v>
      </c>
      <c r="D26" s="6">
        <f>987.39+12888.19</f>
        <v>13875.58</v>
      </c>
      <c r="E26" s="8">
        <f t="shared" si="0"/>
        <v>18215.93</v>
      </c>
      <c r="F26" s="37"/>
      <c r="G26" s="37"/>
    </row>
    <row r="27" spans="1:7" ht="15">
      <c r="A27" s="40" t="s">
        <v>72</v>
      </c>
      <c r="B27" s="7" t="s">
        <v>26</v>
      </c>
      <c r="C27" s="6">
        <v>196.58</v>
      </c>
      <c r="D27" s="6">
        <v>807.02</v>
      </c>
      <c r="E27" s="8">
        <f t="shared" si="0"/>
        <v>1003.6</v>
      </c>
      <c r="F27" s="37"/>
      <c r="G27" s="37"/>
    </row>
    <row r="28" spans="1:7" ht="15">
      <c r="A28" s="40" t="s">
        <v>73</v>
      </c>
      <c r="B28" s="7" t="s">
        <v>27</v>
      </c>
      <c r="C28" s="6">
        <v>14.85</v>
      </c>
      <c r="D28" s="6">
        <v>285.32</v>
      </c>
      <c r="E28" s="8">
        <f t="shared" si="0"/>
        <v>300.17</v>
      </c>
      <c r="F28" s="37"/>
      <c r="G28" s="37"/>
    </row>
    <row r="29" spans="1:7" ht="15">
      <c r="A29" s="40" t="s">
        <v>74</v>
      </c>
      <c r="B29" s="7" t="s">
        <v>28</v>
      </c>
      <c r="C29" s="6">
        <f>7788.21+1800.81+87.58</f>
        <v>9676.6</v>
      </c>
      <c r="D29" s="6">
        <f>15964.38+3801.16+1582.97</f>
        <v>21348.510000000002</v>
      </c>
      <c r="E29" s="8">
        <f t="shared" si="0"/>
        <v>31025.11</v>
      </c>
      <c r="F29" s="37"/>
      <c r="G29" s="37"/>
    </row>
    <row r="30" spans="1:7" ht="15">
      <c r="A30" s="40" t="s">
        <v>75</v>
      </c>
      <c r="B30" s="7" t="s">
        <v>29</v>
      </c>
      <c r="C30" s="6">
        <v>7652.34</v>
      </c>
      <c r="D30" s="6">
        <v>18527.92</v>
      </c>
      <c r="E30" s="8">
        <f t="shared" si="0"/>
        <v>26180.26</v>
      </c>
      <c r="F30" s="37"/>
      <c r="G30" s="37"/>
    </row>
    <row r="31" spans="1:7" ht="15">
      <c r="A31" s="40" t="s">
        <v>76</v>
      </c>
      <c r="B31" s="7" t="s">
        <v>30</v>
      </c>
      <c r="C31" s="6">
        <v>1085.73</v>
      </c>
      <c r="D31" s="6">
        <v>2400.4</v>
      </c>
      <c r="E31" s="8">
        <f t="shared" si="0"/>
        <v>3486.13</v>
      </c>
      <c r="F31" s="37"/>
      <c r="G31" s="37"/>
    </row>
    <row r="32" spans="1:7" ht="15">
      <c r="A32" s="40" t="s">
        <v>77</v>
      </c>
      <c r="B32" s="7" t="s">
        <v>31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78</v>
      </c>
      <c r="B33" s="7" t="s">
        <v>32</v>
      </c>
      <c r="C33" s="6">
        <f>1543.53+653.42+1384.97</f>
        <v>3581.92</v>
      </c>
      <c r="D33" s="6">
        <f>6368.05+2348.28+2030.06</f>
        <v>10746.39</v>
      </c>
      <c r="E33" s="8">
        <f t="shared" si="0"/>
        <v>14328.31</v>
      </c>
      <c r="F33" s="37"/>
      <c r="G33" s="37"/>
    </row>
    <row r="34" spans="1:7" ht="15">
      <c r="A34" s="40" t="s">
        <v>80</v>
      </c>
      <c r="B34" s="7" t="s">
        <v>33</v>
      </c>
      <c r="C34" s="6">
        <v>231.64</v>
      </c>
      <c r="D34" s="6">
        <v>2241.75</v>
      </c>
      <c r="E34" s="8">
        <f t="shared" si="0"/>
        <v>2473.39</v>
      </c>
      <c r="F34" s="37"/>
      <c r="G34" s="37"/>
    </row>
    <row r="35" spans="1:7" ht="15">
      <c r="A35" s="40" t="s">
        <v>81</v>
      </c>
      <c r="B35" s="7" t="s">
        <v>34</v>
      </c>
      <c r="C35" s="6">
        <v>139.99</v>
      </c>
      <c r="D35" s="6">
        <v>1695.67</v>
      </c>
      <c r="E35" s="8">
        <f t="shared" si="0"/>
        <v>1835.66</v>
      </c>
      <c r="F35" s="37"/>
      <c r="G35" s="37"/>
    </row>
    <row r="36" spans="1:7" ht="15">
      <c r="A36" s="40" t="s">
        <v>82</v>
      </c>
      <c r="B36" s="7" t="s">
        <v>87</v>
      </c>
      <c r="C36" s="6"/>
      <c r="D36" s="6"/>
      <c r="E36" s="8">
        <f t="shared" si="0"/>
        <v>0</v>
      </c>
      <c r="F36" s="37"/>
      <c r="G36" s="37"/>
    </row>
    <row r="37" spans="1:7" ht="15">
      <c r="A37" s="40" t="s">
        <v>83</v>
      </c>
      <c r="B37" s="7" t="s">
        <v>89</v>
      </c>
      <c r="C37" s="6">
        <f>631.52+983.8</f>
        <v>1615.32</v>
      </c>
      <c r="D37" s="6">
        <f>4428.99+661.26</f>
        <v>5090.25</v>
      </c>
      <c r="E37" s="8">
        <f t="shared" si="0"/>
        <v>6705.57</v>
      </c>
      <c r="F37" s="37"/>
      <c r="G37" s="37"/>
    </row>
    <row r="38" spans="1:7" ht="15">
      <c r="A38" s="40" t="s">
        <v>84</v>
      </c>
      <c r="B38" s="7" t="s">
        <v>90</v>
      </c>
      <c r="C38" s="6">
        <v>9227.26</v>
      </c>
      <c r="D38" s="6">
        <v>23352.65</v>
      </c>
      <c r="E38" s="8">
        <f t="shared" si="0"/>
        <v>32579.910000000003</v>
      </c>
      <c r="F38" s="37"/>
      <c r="G38" s="37"/>
    </row>
    <row r="39" spans="1:7" ht="15">
      <c r="A39" s="40" t="s">
        <v>85</v>
      </c>
      <c r="B39" s="7" t="s">
        <v>93</v>
      </c>
      <c r="C39" s="6">
        <v>87.39</v>
      </c>
      <c r="D39" s="6">
        <v>1939.78</v>
      </c>
      <c r="E39" s="8">
        <f t="shared" si="0"/>
        <v>2027.17</v>
      </c>
      <c r="F39" s="37"/>
      <c r="G39" s="37"/>
    </row>
    <row r="40" spans="1:7" ht="15">
      <c r="A40" s="40" t="s">
        <v>86</v>
      </c>
      <c r="B40" s="7" t="s">
        <v>94</v>
      </c>
      <c r="C40" s="6"/>
      <c r="D40" s="6"/>
      <c r="E40" s="8">
        <f t="shared" si="0"/>
        <v>0</v>
      </c>
      <c r="F40" s="37"/>
      <c r="G40" s="37"/>
    </row>
    <row r="41" spans="1:7" ht="15">
      <c r="A41" s="40" t="s">
        <v>91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52"/>
      <c r="B42" s="7" t="s">
        <v>35</v>
      </c>
      <c r="C42" s="7">
        <f>SUM(C6:C41)</f>
        <v>184955.48000000004</v>
      </c>
      <c r="D42" s="7">
        <f>SUM(D6:D41)</f>
        <v>425445.3100000001</v>
      </c>
      <c r="E42" s="8">
        <f t="shared" si="0"/>
        <v>610400.7900000002</v>
      </c>
      <c r="F42" s="37"/>
      <c r="G42" s="37"/>
    </row>
    <row r="43" spans="1:7" ht="14.25">
      <c r="A43" s="37"/>
      <c r="B43" s="37"/>
      <c r="C43" s="37"/>
      <c r="D43" s="37"/>
      <c r="E43" s="1"/>
      <c r="F43" s="37"/>
      <c r="G43" s="37"/>
    </row>
    <row r="44" spans="1:7" ht="14.25">
      <c r="A44" s="37"/>
      <c r="B44" s="37"/>
      <c r="C44" s="37"/>
      <c r="D44" s="37"/>
      <c r="E44" s="37"/>
      <c r="F44" s="37"/>
      <c r="G44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4"/>
  <sheetViews>
    <sheetView workbookViewId="0" topLeftCell="A1">
      <selection activeCell="I32" sqref="I32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94" t="s">
        <v>118</v>
      </c>
      <c r="B3" s="94"/>
      <c r="C3" s="94"/>
      <c r="D3" s="94"/>
      <c r="E3" s="94"/>
      <c r="F3" s="94"/>
    </row>
    <row r="4" spans="1:6" ht="15">
      <c r="A4" s="97"/>
      <c r="B4" s="97"/>
      <c r="C4" s="97"/>
      <c r="D4" s="97"/>
      <c r="E4" s="97"/>
      <c r="F4" s="37"/>
    </row>
    <row r="5" spans="1:6" ht="14.25">
      <c r="A5" s="96"/>
      <c r="B5" s="96"/>
      <c r="C5" s="37"/>
      <c r="D5" s="37"/>
      <c r="E5" s="37"/>
      <c r="F5" s="37"/>
    </row>
    <row r="6" spans="1:6" ht="15">
      <c r="A6" s="49" t="s">
        <v>0</v>
      </c>
      <c r="B6" s="49" t="s">
        <v>1</v>
      </c>
      <c r="C6" s="50" t="s">
        <v>46</v>
      </c>
      <c r="D6" s="50" t="s">
        <v>47</v>
      </c>
      <c r="E6" s="37"/>
      <c r="F6" s="37"/>
    </row>
    <row r="7" spans="1:6" ht="15">
      <c r="A7" s="40" t="s">
        <v>79</v>
      </c>
      <c r="B7" s="7" t="s">
        <v>6</v>
      </c>
      <c r="C7" s="53">
        <v>16320</v>
      </c>
      <c r="D7" s="7">
        <v>480</v>
      </c>
      <c r="E7" s="37"/>
      <c r="F7" s="37"/>
    </row>
    <row r="8" spans="1:6" ht="15">
      <c r="A8" s="40" t="s">
        <v>52</v>
      </c>
      <c r="B8" s="7" t="s">
        <v>39</v>
      </c>
      <c r="C8" s="53">
        <v>3192</v>
      </c>
      <c r="D8" s="7"/>
      <c r="E8" s="37"/>
      <c r="F8" s="37"/>
    </row>
    <row r="9" spans="1:6" ht="15">
      <c r="A9" s="40" t="s">
        <v>53</v>
      </c>
      <c r="B9" s="7" t="s">
        <v>8</v>
      </c>
      <c r="C9" s="53">
        <v>240</v>
      </c>
      <c r="D9" s="7"/>
      <c r="E9" s="37"/>
      <c r="F9" s="37"/>
    </row>
    <row r="10" spans="1:6" ht="15">
      <c r="A10" s="40" t="s">
        <v>54</v>
      </c>
      <c r="B10" s="7" t="s">
        <v>9</v>
      </c>
      <c r="C10" s="53">
        <v>840</v>
      </c>
      <c r="D10" s="7"/>
      <c r="E10" s="37"/>
      <c r="F10" s="37"/>
    </row>
    <row r="11" spans="1:6" ht="15">
      <c r="A11" s="40" t="s">
        <v>55</v>
      </c>
      <c r="B11" s="7" t="s">
        <v>10</v>
      </c>
      <c r="C11" s="53">
        <v>120</v>
      </c>
      <c r="D11" s="7"/>
      <c r="E11" s="37"/>
      <c r="F11" s="37"/>
    </row>
    <row r="12" spans="1:6" ht="15">
      <c r="A12" s="40" t="s">
        <v>56</v>
      </c>
      <c r="B12" s="7" t="s">
        <v>11</v>
      </c>
      <c r="C12" s="53">
        <v>1080</v>
      </c>
      <c r="D12" s="7"/>
      <c r="E12" s="37"/>
      <c r="F12" s="37"/>
    </row>
    <row r="13" spans="1:6" ht="15">
      <c r="A13" s="40" t="s">
        <v>57</v>
      </c>
      <c r="B13" s="7" t="s">
        <v>12</v>
      </c>
      <c r="C13" s="53">
        <v>2400</v>
      </c>
      <c r="D13" s="7">
        <v>480</v>
      </c>
      <c r="E13" s="37"/>
      <c r="F13" s="37"/>
    </row>
    <row r="14" spans="1:6" ht="15">
      <c r="A14" s="40" t="s">
        <v>58</v>
      </c>
      <c r="B14" s="7" t="s">
        <v>13</v>
      </c>
      <c r="C14" s="53">
        <v>6240</v>
      </c>
      <c r="D14" s="7">
        <v>480</v>
      </c>
      <c r="E14" s="37"/>
      <c r="F14" s="37"/>
    </row>
    <row r="15" spans="1:6" ht="15">
      <c r="A15" s="40" t="s">
        <v>59</v>
      </c>
      <c r="B15" s="7" t="s">
        <v>114</v>
      </c>
      <c r="C15" s="53">
        <v>1800</v>
      </c>
      <c r="D15" s="7"/>
      <c r="E15" s="37"/>
      <c r="F15" s="37"/>
    </row>
    <row r="16" spans="1:6" ht="15">
      <c r="A16" s="40" t="s">
        <v>60</v>
      </c>
      <c r="B16" s="7" t="s">
        <v>14</v>
      </c>
      <c r="C16" s="53">
        <v>16680</v>
      </c>
      <c r="D16" s="7">
        <v>2880</v>
      </c>
      <c r="E16" s="37"/>
      <c r="F16" s="37"/>
    </row>
    <row r="17" spans="1:6" ht="15">
      <c r="A17" s="40" t="s">
        <v>61</v>
      </c>
      <c r="B17" s="7" t="s">
        <v>15</v>
      </c>
      <c r="C17" s="53">
        <v>5520</v>
      </c>
      <c r="D17" s="7"/>
      <c r="E17" s="37"/>
      <c r="F17" s="37"/>
    </row>
    <row r="18" spans="1:6" ht="15">
      <c r="A18" s="40" t="s">
        <v>62</v>
      </c>
      <c r="B18" s="7" t="s">
        <v>40</v>
      </c>
      <c r="C18" s="53">
        <v>6840</v>
      </c>
      <c r="D18" s="7"/>
      <c r="E18" s="37"/>
      <c r="F18" s="37"/>
    </row>
    <row r="19" spans="1:6" ht="15">
      <c r="A19" s="40" t="s">
        <v>63</v>
      </c>
      <c r="B19" s="7" t="s">
        <v>17</v>
      </c>
      <c r="C19" s="53">
        <v>2880</v>
      </c>
      <c r="D19" s="7">
        <v>960</v>
      </c>
      <c r="E19" s="37"/>
      <c r="F19" s="37"/>
    </row>
    <row r="20" spans="1:6" ht="15">
      <c r="A20" s="40" t="s">
        <v>64</v>
      </c>
      <c r="B20" s="7" t="s">
        <v>18</v>
      </c>
      <c r="C20" s="53">
        <v>2040</v>
      </c>
      <c r="D20" s="7"/>
      <c r="E20" s="37"/>
      <c r="F20" s="37"/>
    </row>
    <row r="21" spans="1:6" ht="15">
      <c r="A21" s="40" t="s">
        <v>65</v>
      </c>
      <c r="B21" s="7" t="s">
        <v>19</v>
      </c>
      <c r="C21" s="53">
        <v>4920</v>
      </c>
      <c r="D21" s="7">
        <v>360</v>
      </c>
      <c r="E21" s="37"/>
      <c r="F21" s="37"/>
    </row>
    <row r="22" spans="1:6" ht="15">
      <c r="A22" s="40" t="s">
        <v>66</v>
      </c>
      <c r="B22" s="7" t="s">
        <v>20</v>
      </c>
      <c r="C22" s="53"/>
      <c r="D22" s="7"/>
      <c r="E22" s="37"/>
      <c r="F22" s="37"/>
    </row>
    <row r="23" spans="1:6" ht="15">
      <c r="A23" s="40" t="s">
        <v>67</v>
      </c>
      <c r="B23" s="7" t="s">
        <v>21</v>
      </c>
      <c r="C23" s="53"/>
      <c r="D23" s="7"/>
      <c r="E23" s="37"/>
      <c r="F23" s="37"/>
    </row>
    <row r="24" spans="1:6" ht="15">
      <c r="A24" s="40" t="s">
        <v>68</v>
      </c>
      <c r="B24" s="7" t="s">
        <v>22</v>
      </c>
      <c r="C24" s="53"/>
      <c r="D24" s="7"/>
      <c r="E24" s="37"/>
      <c r="F24" s="37"/>
    </row>
    <row r="25" spans="1:6" ht="15">
      <c r="A25" s="40" t="s">
        <v>69</v>
      </c>
      <c r="B25" s="7" t="s">
        <v>23</v>
      </c>
      <c r="C25" s="53"/>
      <c r="D25" s="7"/>
      <c r="E25" s="37"/>
      <c r="F25" s="37"/>
    </row>
    <row r="26" spans="1:6" ht="15">
      <c r="A26" s="40" t="s">
        <v>70</v>
      </c>
      <c r="B26" s="7" t="s">
        <v>24</v>
      </c>
      <c r="C26" s="53">
        <v>3120</v>
      </c>
      <c r="D26" s="7"/>
      <c r="E26" s="37"/>
      <c r="F26" s="37"/>
    </row>
    <row r="27" spans="1:6" ht="15">
      <c r="A27" s="40" t="s">
        <v>71</v>
      </c>
      <c r="B27" s="7" t="s">
        <v>25</v>
      </c>
      <c r="C27" s="53">
        <v>2400</v>
      </c>
      <c r="D27" s="7"/>
      <c r="E27" s="37"/>
      <c r="F27" s="37"/>
    </row>
    <row r="28" spans="1:6" ht="15">
      <c r="A28" s="40" t="s">
        <v>72</v>
      </c>
      <c r="B28" s="7" t="s">
        <v>26</v>
      </c>
      <c r="C28" s="53">
        <v>240</v>
      </c>
      <c r="D28" s="7"/>
      <c r="E28" s="37"/>
      <c r="F28" s="37"/>
    </row>
    <row r="29" spans="1:6" ht="15">
      <c r="A29" s="40" t="s">
        <v>73</v>
      </c>
      <c r="B29" s="7" t="s">
        <v>27</v>
      </c>
      <c r="C29" s="53">
        <v>120</v>
      </c>
      <c r="D29" s="7"/>
      <c r="E29" s="37"/>
      <c r="F29" s="37"/>
    </row>
    <row r="30" spans="1:6" ht="15">
      <c r="A30" s="40" t="s">
        <v>74</v>
      </c>
      <c r="B30" s="7" t="s">
        <v>28</v>
      </c>
      <c r="C30" s="53">
        <v>4800</v>
      </c>
      <c r="D30" s="7">
        <v>480</v>
      </c>
      <c r="E30" s="37"/>
      <c r="F30" s="37"/>
    </row>
    <row r="31" spans="1:6" ht="15">
      <c r="A31" s="40" t="s">
        <v>75</v>
      </c>
      <c r="B31" s="7" t="s">
        <v>29</v>
      </c>
      <c r="C31" s="53">
        <v>5400</v>
      </c>
      <c r="D31" s="7"/>
      <c r="E31" s="37"/>
      <c r="F31" s="37"/>
    </row>
    <row r="32" spans="1:6" ht="15">
      <c r="A32" s="40" t="s">
        <v>76</v>
      </c>
      <c r="B32" s="7" t="s">
        <v>30</v>
      </c>
      <c r="C32" s="53">
        <v>600</v>
      </c>
      <c r="D32" s="7"/>
      <c r="E32" s="37"/>
      <c r="F32" s="37"/>
    </row>
    <row r="33" spans="1:6" ht="15">
      <c r="A33" s="40" t="s">
        <v>77</v>
      </c>
      <c r="B33" s="7" t="s">
        <v>31</v>
      </c>
      <c r="C33" s="53"/>
      <c r="D33" s="7"/>
      <c r="E33" s="37"/>
      <c r="F33" s="37"/>
    </row>
    <row r="34" spans="1:6" ht="15">
      <c r="A34" s="40" t="s">
        <v>78</v>
      </c>
      <c r="B34" s="7" t="s">
        <v>32</v>
      </c>
      <c r="C34" s="53">
        <v>3840</v>
      </c>
      <c r="D34" s="7"/>
      <c r="E34" s="37"/>
      <c r="F34" s="37"/>
    </row>
    <row r="35" spans="1:6" ht="15">
      <c r="A35" s="40" t="s">
        <v>80</v>
      </c>
      <c r="B35" s="7" t="s">
        <v>33</v>
      </c>
      <c r="C35" s="53"/>
      <c r="D35" s="7"/>
      <c r="E35" s="37"/>
      <c r="F35" s="37"/>
    </row>
    <row r="36" spans="1:6" ht="15">
      <c r="A36" s="40" t="s">
        <v>81</v>
      </c>
      <c r="B36" s="7" t="s">
        <v>34</v>
      </c>
      <c r="C36" s="53">
        <v>600</v>
      </c>
      <c r="D36" s="7">
        <v>480</v>
      </c>
      <c r="E36" s="37"/>
      <c r="F36" s="37"/>
    </row>
    <row r="37" spans="1:6" ht="15">
      <c r="A37" s="40" t="s">
        <v>82</v>
      </c>
      <c r="B37" s="7" t="s">
        <v>87</v>
      </c>
      <c r="C37" s="53"/>
      <c r="D37" s="7"/>
      <c r="E37" s="37"/>
      <c r="F37" s="37"/>
    </row>
    <row r="38" spans="1:6" ht="15">
      <c r="A38" s="40" t="s">
        <v>83</v>
      </c>
      <c r="B38" s="7" t="s">
        <v>89</v>
      </c>
      <c r="C38" s="53">
        <v>1560</v>
      </c>
      <c r="D38" s="7">
        <v>360</v>
      </c>
      <c r="E38" s="37"/>
      <c r="F38" s="37"/>
    </row>
    <row r="39" spans="1:6" ht="15">
      <c r="A39" s="40" t="s">
        <v>84</v>
      </c>
      <c r="B39" s="7" t="s">
        <v>90</v>
      </c>
      <c r="C39" s="53">
        <v>4560</v>
      </c>
      <c r="D39" s="7"/>
      <c r="E39" s="37"/>
      <c r="F39" s="37"/>
    </row>
    <row r="40" spans="1:6" ht="15">
      <c r="A40" s="40" t="s">
        <v>85</v>
      </c>
      <c r="B40" s="7" t="s">
        <v>93</v>
      </c>
      <c r="C40" s="53">
        <v>240</v>
      </c>
      <c r="D40" s="6"/>
      <c r="E40" s="37"/>
      <c r="F40" s="37"/>
    </row>
    <row r="41" spans="1:6" ht="15">
      <c r="A41" s="40" t="s">
        <v>86</v>
      </c>
      <c r="B41" s="7" t="s">
        <v>94</v>
      </c>
      <c r="C41" s="53"/>
      <c r="D41" s="6"/>
      <c r="E41" s="37"/>
      <c r="F41" s="37"/>
    </row>
    <row r="42" spans="1:6" ht="15">
      <c r="A42" s="40" t="s">
        <v>91</v>
      </c>
      <c r="B42" s="7" t="s">
        <v>98</v>
      </c>
      <c r="C42" s="53"/>
      <c r="D42" s="6"/>
      <c r="E42" s="37"/>
      <c r="F42" s="37"/>
    </row>
    <row r="43" spans="1:6" ht="15">
      <c r="A43" s="52"/>
      <c r="B43" s="7" t="s">
        <v>35</v>
      </c>
      <c r="C43" s="53">
        <f>SUM(C7:C42)</f>
        <v>98592</v>
      </c>
      <c r="D43" s="53">
        <f>SUM(D7:D42)</f>
        <v>6960</v>
      </c>
      <c r="E43" s="1"/>
      <c r="F43" s="37"/>
    </row>
    <row r="44" spans="1:6" ht="14.25">
      <c r="A44" s="37"/>
      <c r="B44" s="37"/>
      <c r="C44" s="1"/>
      <c r="D44" s="37"/>
      <c r="E44" s="37"/>
      <c r="F44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4">
      <selection activeCell="I41" sqref="I41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2" spans="1:5" ht="12.75">
      <c r="A2" s="89"/>
      <c r="B2" s="89"/>
      <c r="C2" s="89"/>
      <c r="D2" s="89"/>
      <c r="E2" s="89"/>
    </row>
    <row r="3" spans="1:5" ht="15">
      <c r="A3" s="90" t="s">
        <v>119</v>
      </c>
      <c r="B3" s="90"/>
      <c r="C3" s="90"/>
      <c r="D3" s="90"/>
      <c r="E3" s="90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110</v>
      </c>
      <c r="D5" s="45"/>
      <c r="E5" s="12"/>
    </row>
    <row r="6" spans="1:5" ht="15">
      <c r="A6" s="40" t="s">
        <v>79</v>
      </c>
      <c r="B6" s="7" t="s">
        <v>6</v>
      </c>
      <c r="C6" s="8"/>
      <c r="D6" s="46"/>
      <c r="E6" s="12"/>
    </row>
    <row r="7" spans="1:5" ht="15">
      <c r="A7" s="40" t="s">
        <v>52</v>
      </c>
      <c r="B7" s="7" t="s">
        <v>39</v>
      </c>
      <c r="C7" s="8"/>
      <c r="D7" s="46"/>
      <c r="E7" s="12"/>
    </row>
    <row r="8" spans="1:5" ht="15">
      <c r="A8" s="40" t="s">
        <v>53</v>
      </c>
      <c r="B8" s="7" t="s">
        <v>8</v>
      </c>
      <c r="C8" s="8"/>
      <c r="D8" s="46"/>
      <c r="E8" s="12"/>
    </row>
    <row r="9" spans="1:5" ht="15">
      <c r="A9" s="40" t="s">
        <v>54</v>
      </c>
      <c r="B9" s="7" t="s">
        <v>9</v>
      </c>
      <c r="C9" s="8"/>
      <c r="D9" s="46"/>
      <c r="E9" s="12"/>
    </row>
    <row r="10" spans="1:5" ht="15">
      <c r="A10" s="40" t="s">
        <v>55</v>
      </c>
      <c r="B10" s="7" t="s">
        <v>10</v>
      </c>
      <c r="C10" s="8"/>
      <c r="D10" s="46"/>
      <c r="E10" s="12"/>
    </row>
    <row r="11" spans="1:5" ht="15">
      <c r="A11" s="40" t="s">
        <v>56</v>
      </c>
      <c r="B11" s="7" t="s">
        <v>11</v>
      </c>
      <c r="C11" s="8"/>
      <c r="D11" s="46"/>
      <c r="E11" s="12"/>
    </row>
    <row r="12" spans="1:5" ht="15">
      <c r="A12" s="40" t="s">
        <v>57</v>
      </c>
      <c r="B12" s="7" t="s">
        <v>12</v>
      </c>
      <c r="C12" s="8">
        <v>13426.33</v>
      </c>
      <c r="D12" s="46"/>
      <c r="E12" s="12"/>
    </row>
    <row r="13" spans="1:5" ht="15">
      <c r="A13" s="40" t="s">
        <v>58</v>
      </c>
      <c r="B13" s="7" t="s">
        <v>13</v>
      </c>
      <c r="C13" s="8"/>
      <c r="D13" s="46"/>
      <c r="E13" s="12"/>
    </row>
    <row r="14" spans="1:5" ht="15">
      <c r="A14" s="40" t="s">
        <v>59</v>
      </c>
      <c r="B14" s="7" t="s">
        <v>114</v>
      </c>
      <c r="C14" s="8"/>
      <c r="D14" s="46"/>
      <c r="E14" s="12"/>
    </row>
    <row r="15" spans="1:5" ht="15">
      <c r="A15" s="40" t="s">
        <v>60</v>
      </c>
      <c r="B15" s="7" t="s">
        <v>14</v>
      </c>
      <c r="C15" s="8">
        <v>14853.26</v>
      </c>
      <c r="D15" s="46"/>
      <c r="E15" s="12"/>
    </row>
    <row r="16" spans="1:5" ht="15">
      <c r="A16" s="40" t="s">
        <v>61</v>
      </c>
      <c r="B16" s="7" t="s">
        <v>15</v>
      </c>
      <c r="C16" s="8"/>
      <c r="D16" s="46"/>
      <c r="E16" s="12"/>
    </row>
    <row r="17" spans="1:5" ht="15">
      <c r="A17" s="40" t="s">
        <v>62</v>
      </c>
      <c r="B17" s="7" t="s">
        <v>40</v>
      </c>
      <c r="C17" s="8"/>
      <c r="D17" s="46"/>
      <c r="E17" s="12"/>
    </row>
    <row r="18" spans="1:5" ht="15">
      <c r="A18" s="40" t="s">
        <v>63</v>
      </c>
      <c r="B18" s="7" t="s">
        <v>17</v>
      </c>
      <c r="C18" s="8"/>
      <c r="D18" s="46"/>
      <c r="E18" s="12"/>
    </row>
    <row r="19" spans="1:5" ht="15">
      <c r="A19" s="40" t="s">
        <v>64</v>
      </c>
      <c r="B19" s="7" t="s">
        <v>18</v>
      </c>
      <c r="C19" s="8"/>
      <c r="D19" s="46"/>
      <c r="E19" s="12"/>
    </row>
    <row r="20" spans="1:5" ht="15">
      <c r="A20" s="40" t="s">
        <v>65</v>
      </c>
      <c r="B20" s="7" t="s">
        <v>19</v>
      </c>
      <c r="C20" s="8"/>
      <c r="D20" s="46"/>
      <c r="E20" s="12"/>
    </row>
    <row r="21" spans="1:5" ht="15">
      <c r="A21" s="40" t="s">
        <v>66</v>
      </c>
      <c r="B21" s="7" t="s">
        <v>20</v>
      </c>
      <c r="C21" s="8"/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/>
      <c r="D25" s="46"/>
      <c r="E25" s="12"/>
    </row>
    <row r="26" spans="1:5" ht="15">
      <c r="A26" s="40" t="s">
        <v>71</v>
      </c>
      <c r="B26" s="7" t="s">
        <v>25</v>
      </c>
      <c r="C26" s="8"/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/>
      <c r="D28" s="46"/>
      <c r="E28" s="12"/>
    </row>
    <row r="29" spans="1:5" ht="15">
      <c r="A29" s="40" t="s">
        <v>74</v>
      </c>
      <c r="B29" s="7" t="s">
        <v>28</v>
      </c>
      <c r="C29" s="8"/>
      <c r="D29" s="46"/>
      <c r="E29" s="12"/>
    </row>
    <row r="30" spans="1:5" ht="15">
      <c r="A30" s="40" t="s">
        <v>75</v>
      </c>
      <c r="B30" s="7" t="s">
        <v>29</v>
      </c>
      <c r="C30" s="8">
        <v>14853.25</v>
      </c>
      <c r="D30" s="46"/>
      <c r="E30" s="12"/>
    </row>
    <row r="31" spans="1:5" ht="15">
      <c r="A31" s="40" t="s">
        <v>76</v>
      </c>
      <c r="B31" s="7" t="s">
        <v>30</v>
      </c>
      <c r="C31" s="8"/>
      <c r="D31" s="46"/>
      <c r="E31" s="12"/>
    </row>
    <row r="32" spans="1:5" ht="15">
      <c r="A32" s="40" t="s">
        <v>77</v>
      </c>
      <c r="B32" s="7" t="s">
        <v>31</v>
      </c>
      <c r="C32" s="8"/>
      <c r="D32" s="46"/>
      <c r="E32" s="12"/>
    </row>
    <row r="33" spans="1:5" ht="15">
      <c r="A33" s="40" t="s">
        <v>78</v>
      </c>
      <c r="B33" s="7" t="s">
        <v>32</v>
      </c>
      <c r="C33" s="8">
        <v>14853.26</v>
      </c>
      <c r="D33" s="46"/>
      <c r="E33" s="12"/>
    </row>
    <row r="34" spans="1:5" ht="15">
      <c r="A34" s="40" t="s">
        <v>80</v>
      </c>
      <c r="B34" s="7" t="s">
        <v>33</v>
      </c>
      <c r="C34" s="8"/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/>
      <c r="D37" s="46"/>
      <c r="E37" s="12"/>
    </row>
    <row r="38" spans="1:5" ht="15">
      <c r="A38" s="40" t="s">
        <v>84</v>
      </c>
      <c r="B38" s="7" t="s">
        <v>90</v>
      </c>
      <c r="C38" s="8"/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58" t="s">
        <v>94</v>
      </c>
      <c r="C40" s="8"/>
      <c r="D40" s="46"/>
      <c r="E40" s="12"/>
    </row>
    <row r="41" spans="1:5" ht="15.75" thickBot="1">
      <c r="A41" s="40" t="s">
        <v>91</v>
      </c>
      <c r="B41" s="58" t="s">
        <v>98</v>
      </c>
      <c r="C41" s="57"/>
      <c r="D41" s="46"/>
      <c r="E41" s="12"/>
    </row>
    <row r="42" spans="1:5" ht="15.75" thickBot="1">
      <c r="A42" s="54"/>
      <c r="B42" s="55" t="s">
        <v>35</v>
      </c>
      <c r="C42" s="56">
        <f>SUM(C6:C41)</f>
        <v>57986.1</v>
      </c>
      <c r="D42" s="12"/>
      <c r="E42" s="12"/>
    </row>
    <row r="43" spans="1:5" ht="14.25">
      <c r="A43" s="37"/>
      <c r="B43" s="37"/>
      <c r="C43" s="39"/>
      <c r="D43" s="1"/>
      <c r="E43" s="1"/>
    </row>
    <row r="44" spans="1:5" ht="14.25">
      <c r="A44" s="37"/>
      <c r="B44" s="37"/>
      <c r="C44" s="92"/>
      <c r="D44" s="1"/>
      <c r="E44" s="1"/>
    </row>
    <row r="45" spans="1:5" ht="14.25">
      <c r="A45" s="37"/>
      <c r="B45" s="37"/>
      <c r="C45" s="37"/>
      <c r="D45" s="37"/>
      <c r="E45" s="37"/>
    </row>
    <row r="46" spans="1:5" ht="14.25">
      <c r="A46" s="37"/>
      <c r="B46" s="37"/>
      <c r="C46" s="37"/>
      <c r="D46" s="37"/>
      <c r="E46" s="37"/>
    </row>
    <row r="47" spans="1:5" ht="14.25">
      <c r="A47" s="37"/>
      <c r="B47" s="37"/>
      <c r="C47" s="37"/>
      <c r="D47" s="37"/>
      <c r="E47" s="37"/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7"/>
  <sheetViews>
    <sheetView workbookViewId="0" topLeftCell="A1">
      <selection activeCell="C30" sqref="C3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98" t="s">
        <v>120</v>
      </c>
      <c r="B3" s="98"/>
      <c r="C3" s="98"/>
      <c r="D3" s="98"/>
      <c r="E3" s="98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49</v>
      </c>
      <c r="D5" s="45"/>
      <c r="E5" s="12"/>
    </row>
    <row r="6" spans="1:5" ht="15">
      <c r="A6" s="40" t="s">
        <v>79</v>
      </c>
      <c r="B6" s="7" t="s">
        <v>6</v>
      </c>
      <c r="C6" s="8">
        <v>143784.01</v>
      </c>
      <c r="D6" s="46"/>
      <c r="E6" s="12"/>
    </row>
    <row r="7" spans="1:5" ht="15">
      <c r="A7" s="40" t="s">
        <v>52</v>
      </c>
      <c r="B7" s="7" t="s">
        <v>39</v>
      </c>
      <c r="C7" s="8"/>
      <c r="D7" s="46"/>
      <c r="E7" s="12"/>
    </row>
    <row r="8" spans="1:5" ht="15">
      <c r="A8" s="40" t="s">
        <v>53</v>
      </c>
      <c r="B8" s="7" t="s">
        <v>8</v>
      </c>
      <c r="C8" s="8">
        <v>2351.99</v>
      </c>
      <c r="D8" s="46"/>
      <c r="E8" s="12"/>
    </row>
    <row r="9" spans="1:5" ht="15">
      <c r="A9" s="40" t="s">
        <v>54</v>
      </c>
      <c r="B9" s="7" t="s">
        <v>9</v>
      </c>
      <c r="C9" s="8">
        <v>378.69</v>
      </c>
      <c r="D9" s="46"/>
      <c r="E9" s="12"/>
    </row>
    <row r="10" spans="1:5" ht="15">
      <c r="A10" s="40" t="s">
        <v>55</v>
      </c>
      <c r="B10" s="7" t="s">
        <v>10</v>
      </c>
      <c r="C10" s="8">
        <v>93.66</v>
      </c>
      <c r="D10" s="46"/>
      <c r="E10" s="12"/>
    </row>
    <row r="11" spans="1:5" ht="15">
      <c r="A11" s="40" t="s">
        <v>56</v>
      </c>
      <c r="B11" s="7" t="s">
        <v>11</v>
      </c>
      <c r="C11" s="8">
        <v>2218.93</v>
      </c>
      <c r="D11" s="46"/>
      <c r="E11" s="12"/>
    </row>
    <row r="12" spans="1:5" ht="15">
      <c r="A12" s="40" t="s">
        <v>57</v>
      </c>
      <c r="B12" s="7" t="s">
        <v>12</v>
      </c>
      <c r="C12" s="8">
        <v>16007.4</v>
      </c>
      <c r="D12" s="46"/>
      <c r="E12" s="12"/>
    </row>
    <row r="13" spans="1:5" ht="15">
      <c r="A13" s="40" t="s">
        <v>58</v>
      </c>
      <c r="B13" s="7" t="s">
        <v>13</v>
      </c>
      <c r="C13" s="8">
        <v>27243.69</v>
      </c>
      <c r="D13" s="46"/>
      <c r="E13" s="12"/>
    </row>
    <row r="14" spans="1:5" ht="15">
      <c r="A14" s="40" t="s">
        <v>59</v>
      </c>
      <c r="B14" s="7" t="s">
        <v>114</v>
      </c>
      <c r="C14" s="8">
        <v>327.85</v>
      </c>
      <c r="D14" s="46"/>
      <c r="E14" s="12"/>
    </row>
    <row r="15" spans="1:5" ht="15">
      <c r="A15" s="40" t="s">
        <v>60</v>
      </c>
      <c r="B15" s="7" t="s">
        <v>14</v>
      </c>
      <c r="C15" s="8">
        <v>87796.84</v>
      </c>
      <c r="D15" s="46"/>
      <c r="E15" s="12"/>
    </row>
    <row r="16" spans="1:5" ht="15">
      <c r="A16" s="40" t="s">
        <v>61</v>
      </c>
      <c r="B16" s="7" t="s">
        <v>15</v>
      </c>
      <c r="C16" s="8">
        <v>2656.27</v>
      </c>
      <c r="D16" s="46"/>
      <c r="E16" s="12"/>
    </row>
    <row r="17" spans="1:5" ht="15">
      <c r="A17" s="40" t="s">
        <v>62</v>
      </c>
      <c r="B17" s="7" t="s">
        <v>40</v>
      </c>
      <c r="C17" s="8">
        <v>11052.08</v>
      </c>
      <c r="D17" s="46"/>
      <c r="E17" s="12"/>
    </row>
    <row r="18" spans="1:5" ht="15">
      <c r="A18" s="40" t="s">
        <v>63</v>
      </c>
      <c r="B18" s="7" t="s">
        <v>17</v>
      </c>
      <c r="C18" s="8">
        <v>13101.48</v>
      </c>
      <c r="D18" s="46"/>
      <c r="E18" s="12"/>
    </row>
    <row r="19" spans="1:5" ht="15">
      <c r="A19" s="40" t="s">
        <v>64</v>
      </c>
      <c r="B19" s="7" t="s">
        <v>18</v>
      </c>
      <c r="C19" s="8"/>
      <c r="D19" s="46"/>
      <c r="E19" s="12"/>
    </row>
    <row r="20" spans="1:5" ht="15">
      <c r="A20" s="40" t="s">
        <v>65</v>
      </c>
      <c r="B20" s="7" t="s">
        <v>19</v>
      </c>
      <c r="C20" s="8"/>
      <c r="D20" s="46"/>
      <c r="E20" s="12"/>
    </row>
    <row r="21" spans="1:5" ht="15">
      <c r="A21" s="40" t="s">
        <v>66</v>
      </c>
      <c r="B21" s="7" t="s">
        <v>20</v>
      </c>
      <c r="C21" s="8"/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/>
      <c r="D25" s="46"/>
      <c r="E25" s="12"/>
    </row>
    <row r="26" spans="1:5" ht="15">
      <c r="A26" s="40" t="s">
        <v>71</v>
      </c>
      <c r="B26" s="7" t="s">
        <v>25</v>
      </c>
      <c r="C26" s="8">
        <v>14324.24</v>
      </c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/>
      <c r="D28" s="46"/>
      <c r="E28" s="12"/>
    </row>
    <row r="29" spans="1:5" ht="15">
      <c r="A29" s="40" t="s">
        <v>74</v>
      </c>
      <c r="B29" s="7" t="s">
        <v>28</v>
      </c>
      <c r="C29" s="8">
        <v>168483.23</v>
      </c>
      <c r="D29" s="46"/>
      <c r="E29" s="12"/>
    </row>
    <row r="30" spans="1:5" ht="15">
      <c r="A30" s="40" t="s">
        <v>75</v>
      </c>
      <c r="B30" s="7" t="s">
        <v>29</v>
      </c>
      <c r="C30" s="8">
        <v>14297.95</v>
      </c>
      <c r="D30" s="46"/>
      <c r="E30" s="12"/>
    </row>
    <row r="31" spans="1:5" ht="15">
      <c r="A31" s="40" t="s">
        <v>76</v>
      </c>
      <c r="B31" s="7" t="s">
        <v>30</v>
      </c>
      <c r="C31" s="8">
        <v>378.69</v>
      </c>
      <c r="D31" s="46"/>
      <c r="E31" s="12"/>
    </row>
    <row r="32" spans="1:5" ht="15">
      <c r="A32" s="40" t="s">
        <v>77</v>
      </c>
      <c r="B32" s="7" t="s">
        <v>31</v>
      </c>
      <c r="C32" s="8"/>
      <c r="D32" s="46"/>
      <c r="E32" s="12"/>
    </row>
    <row r="33" spans="1:5" ht="15">
      <c r="A33" s="40" t="s">
        <v>78</v>
      </c>
      <c r="B33" s="7" t="s">
        <v>32</v>
      </c>
      <c r="C33" s="8">
        <v>7449.13</v>
      </c>
      <c r="D33" s="46"/>
      <c r="E33" s="12"/>
    </row>
    <row r="34" spans="1:5" ht="15">
      <c r="A34" s="40" t="s">
        <v>80</v>
      </c>
      <c r="B34" s="7" t="s">
        <v>33</v>
      </c>
      <c r="C34" s="8"/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/>
      <c r="D37" s="46"/>
      <c r="E37" s="12"/>
    </row>
    <row r="38" spans="1:5" ht="15">
      <c r="A38" s="40" t="s">
        <v>84</v>
      </c>
      <c r="B38" s="7" t="s">
        <v>90</v>
      </c>
      <c r="C38" s="8">
        <v>87.14</v>
      </c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7" t="s">
        <v>94</v>
      </c>
      <c r="C40" s="8"/>
      <c r="D40" s="46"/>
      <c r="E40" s="12"/>
    </row>
    <row r="41" spans="1:5" ht="15.75" thickBot="1">
      <c r="A41" s="40" t="s">
        <v>91</v>
      </c>
      <c r="B41" s="7" t="s">
        <v>98</v>
      </c>
      <c r="C41" s="57"/>
      <c r="D41" s="46"/>
      <c r="E41" s="12"/>
    </row>
    <row r="42" spans="1:5" ht="15.75" thickBot="1">
      <c r="A42" s="54"/>
      <c r="B42" s="55" t="s">
        <v>35</v>
      </c>
      <c r="C42" s="56">
        <f>SUM(C6:C41)</f>
        <v>512033.27</v>
      </c>
      <c r="D42" s="12"/>
      <c r="E42" s="12"/>
    </row>
    <row r="43" spans="1:5" ht="14.25">
      <c r="A43" s="37"/>
      <c r="B43" s="37"/>
      <c r="C43" s="92"/>
      <c r="D43" s="1"/>
      <c r="E43" s="1"/>
    </row>
    <row r="44" spans="1:5" ht="14.25">
      <c r="A44" s="37"/>
      <c r="B44" s="37"/>
      <c r="C44" s="39"/>
      <c r="D44" s="1"/>
      <c r="E44" s="1"/>
    </row>
    <row r="45" spans="1:5" ht="14.25">
      <c r="A45" s="37"/>
      <c r="B45" s="37"/>
      <c r="C45" s="37"/>
      <c r="D45" s="37"/>
      <c r="E45" s="37"/>
    </row>
    <row r="46" spans="1:5" ht="14.25">
      <c r="A46" s="37"/>
      <c r="B46" s="37"/>
      <c r="C46" s="37"/>
      <c r="D46" s="37"/>
      <c r="E46" s="37"/>
    </row>
    <row r="47" spans="1:5" ht="14.25">
      <c r="A47" s="37"/>
      <c r="B47" s="37"/>
      <c r="C47" s="37"/>
      <c r="D47" s="37"/>
      <c r="E47" s="37"/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">
      <selection activeCell="A6" sqref="A6:A41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94" t="s">
        <v>121</v>
      </c>
      <c r="B3" s="94"/>
      <c r="C3" s="94"/>
      <c r="D3" s="94"/>
      <c r="E3" s="94"/>
      <c r="F3" s="94"/>
      <c r="G3" s="94"/>
      <c r="H3" s="94"/>
      <c r="I3" s="94"/>
    </row>
    <row r="4" spans="1:9" ht="14.25">
      <c r="A4" s="96"/>
      <c r="B4" s="96"/>
      <c r="C4" s="96"/>
      <c r="D4" s="43"/>
      <c r="E4" s="37"/>
      <c r="F4" s="37"/>
      <c r="G4" s="37"/>
      <c r="H4" s="37"/>
      <c r="I4" s="37"/>
    </row>
    <row r="5" spans="1:9" ht="45">
      <c r="A5" s="49" t="s">
        <v>0</v>
      </c>
      <c r="B5" s="49" t="s">
        <v>1</v>
      </c>
      <c r="C5" s="51" t="s">
        <v>50</v>
      </c>
      <c r="D5" s="37"/>
      <c r="E5" s="37"/>
      <c r="F5" s="37"/>
      <c r="G5" s="37"/>
      <c r="H5" s="37"/>
      <c r="I5" s="37"/>
    </row>
    <row r="6" spans="1:9" ht="15">
      <c r="A6" s="40" t="s">
        <v>79</v>
      </c>
      <c r="B6" s="7" t="s">
        <v>6</v>
      </c>
      <c r="C6" s="47"/>
      <c r="D6" s="37"/>
      <c r="E6" s="37"/>
      <c r="F6" s="37"/>
      <c r="G6" s="37"/>
      <c r="H6" s="37"/>
      <c r="I6" s="37"/>
    </row>
    <row r="7" spans="1:9" ht="15">
      <c r="A7" s="40" t="s">
        <v>52</v>
      </c>
      <c r="B7" s="7" t="s">
        <v>39</v>
      </c>
      <c r="C7" s="47"/>
      <c r="D7" s="37"/>
      <c r="E7" s="37"/>
      <c r="F7" s="37"/>
      <c r="G7" s="37"/>
      <c r="H7" s="37"/>
      <c r="I7" s="37"/>
    </row>
    <row r="8" spans="1:9" ht="15">
      <c r="A8" s="40" t="s">
        <v>53</v>
      </c>
      <c r="B8" s="7" t="s">
        <v>8</v>
      </c>
      <c r="C8" s="47"/>
      <c r="D8" s="37"/>
      <c r="E8" s="37"/>
      <c r="F8" s="37"/>
      <c r="G8" s="37"/>
      <c r="H8" s="37"/>
      <c r="I8" s="37"/>
    </row>
    <row r="9" spans="1:9" ht="15">
      <c r="A9" s="40" t="s">
        <v>54</v>
      </c>
      <c r="B9" s="7" t="s">
        <v>9</v>
      </c>
      <c r="C9" s="47"/>
      <c r="D9" s="37"/>
      <c r="E9" s="37"/>
      <c r="F9" s="37"/>
      <c r="G9" s="37"/>
      <c r="H9" s="37"/>
      <c r="I9" s="37"/>
    </row>
    <row r="10" spans="1:9" ht="15">
      <c r="A10" s="40" t="s">
        <v>55</v>
      </c>
      <c r="B10" s="7" t="s">
        <v>10</v>
      </c>
      <c r="C10" s="47"/>
      <c r="D10" s="37"/>
      <c r="E10" s="37"/>
      <c r="F10" s="37"/>
      <c r="G10" s="37"/>
      <c r="H10" s="37"/>
      <c r="I10" s="37"/>
    </row>
    <row r="11" spans="1:9" ht="15">
      <c r="A11" s="40" t="s">
        <v>56</v>
      </c>
      <c r="B11" s="7" t="s">
        <v>11</v>
      </c>
      <c r="C11" s="47"/>
      <c r="D11" s="37"/>
      <c r="E11" s="37"/>
      <c r="F11" s="37"/>
      <c r="G11" s="37"/>
      <c r="H11" s="37"/>
      <c r="I11" s="37"/>
    </row>
    <row r="12" spans="1:9" ht="15">
      <c r="A12" s="40" t="s">
        <v>57</v>
      </c>
      <c r="B12" s="7" t="s">
        <v>12</v>
      </c>
      <c r="C12" s="47"/>
      <c r="D12" s="37"/>
      <c r="E12" s="37"/>
      <c r="F12" s="37"/>
      <c r="G12" s="37"/>
      <c r="H12" s="37"/>
      <c r="I12" s="37"/>
    </row>
    <row r="13" spans="1:9" ht="15">
      <c r="A13" s="40" t="s">
        <v>58</v>
      </c>
      <c r="B13" s="7" t="s">
        <v>13</v>
      </c>
      <c r="C13" s="47"/>
      <c r="D13" s="37"/>
      <c r="E13" s="37"/>
      <c r="F13" s="37"/>
      <c r="G13" s="37"/>
      <c r="H13" s="37"/>
      <c r="I13" s="37"/>
    </row>
    <row r="14" spans="1:9" ht="15">
      <c r="A14" s="40" t="s">
        <v>59</v>
      </c>
      <c r="B14" s="7" t="s">
        <v>114</v>
      </c>
      <c r="C14" s="47"/>
      <c r="D14" s="37"/>
      <c r="E14" s="37"/>
      <c r="F14" s="37"/>
      <c r="G14" s="37"/>
      <c r="H14" s="37"/>
      <c r="I14" s="37"/>
    </row>
    <row r="15" spans="1:9" ht="15">
      <c r="A15" s="40" t="s">
        <v>60</v>
      </c>
      <c r="B15" s="7" t="s">
        <v>14</v>
      </c>
      <c r="C15" s="8">
        <v>26892.37</v>
      </c>
      <c r="D15" s="37"/>
      <c r="E15" s="37"/>
      <c r="F15" s="37"/>
      <c r="G15" s="37"/>
      <c r="H15" s="37"/>
      <c r="I15" s="37"/>
    </row>
    <row r="16" spans="1:9" ht="15">
      <c r="A16" s="40" t="s">
        <v>61</v>
      </c>
      <c r="B16" s="7" t="s">
        <v>15</v>
      </c>
      <c r="C16" s="47"/>
      <c r="D16" s="37"/>
      <c r="E16" s="37"/>
      <c r="F16" s="37"/>
      <c r="G16" s="37"/>
      <c r="H16" s="37"/>
      <c r="I16" s="37"/>
    </row>
    <row r="17" spans="1:9" ht="15">
      <c r="A17" s="40" t="s">
        <v>62</v>
      </c>
      <c r="B17" s="7" t="s">
        <v>40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63</v>
      </c>
      <c r="B18" s="7" t="s">
        <v>17</v>
      </c>
      <c r="C18" s="47"/>
      <c r="D18" s="37"/>
      <c r="E18" s="37"/>
      <c r="F18" s="37"/>
      <c r="G18" s="37"/>
      <c r="H18" s="37"/>
      <c r="I18" s="37"/>
    </row>
    <row r="19" spans="1:9" ht="15">
      <c r="A19" s="40" t="s">
        <v>64</v>
      </c>
      <c r="B19" s="7" t="s">
        <v>18</v>
      </c>
      <c r="C19" s="47"/>
      <c r="D19" s="37"/>
      <c r="E19" s="37"/>
      <c r="F19" s="37"/>
      <c r="G19" s="37"/>
      <c r="H19" s="37"/>
      <c r="I19" s="37"/>
    </row>
    <row r="20" spans="1:9" ht="15">
      <c r="A20" s="40" t="s">
        <v>65</v>
      </c>
      <c r="B20" s="7" t="s">
        <v>19</v>
      </c>
      <c r="C20" s="47"/>
      <c r="D20" s="37"/>
      <c r="E20" s="37"/>
      <c r="F20" s="37"/>
      <c r="G20" s="37"/>
      <c r="H20" s="37"/>
      <c r="I20" s="37"/>
    </row>
    <row r="21" spans="1:9" ht="15">
      <c r="A21" s="40" t="s">
        <v>66</v>
      </c>
      <c r="B21" s="7" t="s">
        <v>20</v>
      </c>
      <c r="C21" s="47"/>
      <c r="D21" s="37"/>
      <c r="E21" s="37"/>
      <c r="F21" s="37"/>
      <c r="G21" s="37"/>
      <c r="H21" s="37"/>
      <c r="I21" s="37"/>
    </row>
    <row r="22" spans="1:9" ht="15">
      <c r="A22" s="40" t="s">
        <v>67</v>
      </c>
      <c r="B22" s="7" t="s">
        <v>21</v>
      </c>
      <c r="C22" s="47"/>
      <c r="D22" s="37"/>
      <c r="E22" s="37"/>
      <c r="F22" s="37"/>
      <c r="G22" s="37"/>
      <c r="H22" s="37"/>
      <c r="I22" s="37"/>
    </row>
    <row r="23" spans="1:9" ht="15">
      <c r="A23" s="40" t="s">
        <v>68</v>
      </c>
      <c r="B23" s="7" t="s">
        <v>22</v>
      </c>
      <c r="C23" s="47"/>
      <c r="D23" s="37"/>
      <c r="E23" s="37"/>
      <c r="F23" s="37"/>
      <c r="G23" s="37"/>
      <c r="H23" s="37"/>
      <c r="I23" s="37"/>
    </row>
    <row r="24" spans="1:9" ht="15">
      <c r="A24" s="40" t="s">
        <v>69</v>
      </c>
      <c r="B24" s="7" t="s">
        <v>23</v>
      </c>
      <c r="C24" s="47"/>
      <c r="D24" s="37"/>
      <c r="E24" s="37"/>
      <c r="F24" s="37"/>
      <c r="G24" s="37"/>
      <c r="H24" s="37"/>
      <c r="I24" s="37"/>
    </row>
    <row r="25" spans="1:9" ht="15">
      <c r="A25" s="40" t="s">
        <v>70</v>
      </c>
      <c r="B25" s="7" t="s">
        <v>24</v>
      </c>
      <c r="C25" s="47"/>
      <c r="D25" s="37"/>
      <c r="E25" s="37"/>
      <c r="F25" s="37"/>
      <c r="G25" s="37"/>
      <c r="H25" s="37"/>
      <c r="I25" s="37"/>
    </row>
    <row r="26" spans="1:9" ht="15">
      <c r="A26" s="40" t="s">
        <v>71</v>
      </c>
      <c r="B26" s="7" t="s">
        <v>25</v>
      </c>
      <c r="C26" s="47"/>
      <c r="D26" s="37"/>
      <c r="E26" s="37"/>
      <c r="F26" s="37"/>
      <c r="G26" s="37"/>
      <c r="H26" s="37"/>
      <c r="I26" s="37"/>
    </row>
    <row r="27" spans="1:9" ht="15">
      <c r="A27" s="40" t="s">
        <v>72</v>
      </c>
      <c r="B27" s="7" t="s">
        <v>26</v>
      </c>
      <c r="C27" s="47"/>
      <c r="D27" s="37"/>
      <c r="E27" s="37"/>
      <c r="F27" s="37"/>
      <c r="G27" s="37"/>
      <c r="H27" s="37"/>
      <c r="I27" s="37"/>
    </row>
    <row r="28" spans="1:9" ht="15">
      <c r="A28" s="40" t="s">
        <v>73</v>
      </c>
      <c r="B28" s="7" t="s">
        <v>27</v>
      </c>
      <c r="C28" s="47"/>
      <c r="D28" s="37"/>
      <c r="E28" s="37"/>
      <c r="F28" s="37"/>
      <c r="G28" s="37"/>
      <c r="H28" s="37"/>
      <c r="I28" s="37"/>
    </row>
    <row r="29" spans="1:9" ht="15">
      <c r="A29" s="40" t="s">
        <v>74</v>
      </c>
      <c r="B29" s="7" t="s">
        <v>28</v>
      </c>
      <c r="C29" s="47"/>
      <c r="D29" s="37"/>
      <c r="E29" s="37"/>
      <c r="F29" s="37"/>
      <c r="G29" s="37"/>
      <c r="H29" s="37"/>
      <c r="I29" s="37"/>
    </row>
    <row r="30" spans="1:9" ht="15">
      <c r="A30" s="40" t="s">
        <v>75</v>
      </c>
      <c r="B30" s="7" t="s">
        <v>29</v>
      </c>
      <c r="C30" s="47"/>
      <c r="D30" s="37"/>
      <c r="E30" s="37"/>
      <c r="F30" s="37"/>
      <c r="G30" s="37"/>
      <c r="H30" s="37"/>
      <c r="I30" s="37"/>
    </row>
    <row r="31" spans="1:9" ht="15">
      <c r="A31" s="40" t="s">
        <v>76</v>
      </c>
      <c r="B31" s="7" t="s">
        <v>30</v>
      </c>
      <c r="C31" s="47"/>
      <c r="D31" s="37"/>
      <c r="E31" s="37"/>
      <c r="F31" s="37"/>
      <c r="G31" s="37"/>
      <c r="H31" s="37"/>
      <c r="I31" s="37"/>
    </row>
    <row r="32" spans="1:9" ht="15">
      <c r="A32" s="40" t="s">
        <v>77</v>
      </c>
      <c r="B32" s="7" t="s">
        <v>31</v>
      </c>
      <c r="C32" s="47"/>
      <c r="D32" s="37"/>
      <c r="E32" s="37"/>
      <c r="F32" s="37"/>
      <c r="G32" s="37"/>
      <c r="H32" s="37"/>
      <c r="I32" s="37"/>
    </row>
    <row r="33" spans="1:9" ht="15">
      <c r="A33" s="40" t="s">
        <v>78</v>
      </c>
      <c r="B33" s="7" t="s">
        <v>32</v>
      </c>
      <c r="C33" s="47"/>
      <c r="D33" s="37"/>
      <c r="E33" s="37"/>
      <c r="F33" s="37"/>
      <c r="G33" s="37"/>
      <c r="H33" s="37"/>
      <c r="I33" s="37"/>
    </row>
    <row r="34" spans="1:9" ht="15">
      <c r="A34" s="40" t="s">
        <v>80</v>
      </c>
      <c r="B34" s="7" t="s">
        <v>33</v>
      </c>
      <c r="C34" s="47"/>
      <c r="D34" s="37"/>
      <c r="E34" s="37"/>
      <c r="F34" s="37"/>
      <c r="G34" s="37"/>
      <c r="H34" s="37"/>
      <c r="I34" s="37"/>
    </row>
    <row r="35" spans="1:9" ht="15">
      <c r="A35" s="40" t="s">
        <v>81</v>
      </c>
      <c r="B35" s="7" t="s">
        <v>34</v>
      </c>
      <c r="C35" s="47"/>
      <c r="D35" s="37"/>
      <c r="E35" s="37"/>
      <c r="F35" s="37"/>
      <c r="G35" s="37"/>
      <c r="H35" s="37"/>
      <c r="I35" s="37"/>
    </row>
    <row r="36" spans="1:9" ht="15">
      <c r="A36" s="40" t="s">
        <v>82</v>
      </c>
      <c r="B36" s="7" t="s">
        <v>87</v>
      </c>
      <c r="C36" s="47"/>
      <c r="D36" s="37"/>
      <c r="E36" s="37"/>
      <c r="F36" s="37"/>
      <c r="G36" s="37"/>
      <c r="H36" s="37"/>
      <c r="I36" s="37"/>
    </row>
    <row r="37" spans="1:9" ht="15">
      <c r="A37" s="40" t="s">
        <v>83</v>
      </c>
      <c r="B37" s="7" t="s">
        <v>89</v>
      </c>
      <c r="C37" s="47"/>
      <c r="D37" s="37"/>
      <c r="E37" s="37"/>
      <c r="F37" s="37"/>
      <c r="G37" s="37"/>
      <c r="H37" s="37"/>
      <c r="I37" s="37"/>
    </row>
    <row r="38" spans="1:9" ht="15">
      <c r="A38" s="40" t="s">
        <v>84</v>
      </c>
      <c r="B38" s="7" t="s">
        <v>90</v>
      </c>
      <c r="C38" s="47"/>
      <c r="D38" s="37"/>
      <c r="E38" s="37"/>
      <c r="F38" s="37"/>
      <c r="G38" s="37"/>
      <c r="H38" s="37"/>
      <c r="I38" s="37"/>
    </row>
    <row r="39" spans="1:9" ht="15">
      <c r="A39" s="40" t="s">
        <v>85</v>
      </c>
      <c r="B39" s="7" t="s">
        <v>93</v>
      </c>
      <c r="C39" s="47"/>
      <c r="D39" s="37"/>
      <c r="E39" s="37"/>
      <c r="F39" s="37"/>
      <c r="G39" s="37"/>
      <c r="H39" s="37"/>
      <c r="I39" s="37"/>
    </row>
    <row r="40" spans="1:9" ht="15">
      <c r="A40" s="40" t="s">
        <v>86</v>
      </c>
      <c r="B40" s="7" t="s">
        <v>94</v>
      </c>
      <c r="C40" s="47"/>
      <c r="D40" s="37"/>
      <c r="E40" s="37"/>
      <c r="F40" s="37"/>
      <c r="G40" s="37"/>
      <c r="H40" s="37"/>
      <c r="I40" s="37"/>
    </row>
    <row r="41" spans="1:9" ht="15.75" thickBot="1">
      <c r="A41" s="40" t="s">
        <v>91</v>
      </c>
      <c r="B41" s="7" t="s">
        <v>98</v>
      </c>
      <c r="C41" s="72"/>
      <c r="D41" s="37"/>
      <c r="E41" s="37"/>
      <c r="F41" s="37"/>
      <c r="G41" s="37"/>
      <c r="H41" s="37"/>
      <c r="I41" s="37"/>
    </row>
    <row r="42" spans="1:9" ht="15.75" thickBot="1">
      <c r="A42" s="54"/>
      <c r="B42" s="55" t="s">
        <v>35</v>
      </c>
      <c r="C42" s="56">
        <f>SUM(C6:C41)</f>
        <v>26892.37</v>
      </c>
      <c r="D42" s="37"/>
      <c r="E42" s="37"/>
      <c r="F42" s="37"/>
      <c r="G42" s="37"/>
      <c r="H42" s="37"/>
      <c r="I42" s="37"/>
    </row>
    <row r="43" spans="1:9" ht="14.2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2019-01-15T21:49:01Z</cp:lastPrinted>
  <dcterms:created xsi:type="dcterms:W3CDTF">2011-06-30T06:54:46Z</dcterms:created>
  <dcterms:modified xsi:type="dcterms:W3CDTF">2019-02-15T10:13:38Z</dcterms:modified>
  <cp:category/>
  <cp:version/>
  <cp:contentType/>
  <cp:contentStatus/>
</cp:coreProperties>
</file>